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adfl04\shareM\S165経営支援部\経基-支援ｻﾎﾟｰﾄ室☆\支援サポート室（本部）\【Ｃ２】２６年度事業\140730小規模ガイドブック\20151124ガイドブックⅠシート修正\"/>
    </mc:Choice>
  </mc:AlternateContent>
  <bookViews>
    <workbookView xWindow="480" yWindow="105" windowWidth="18315" windowHeight="11430" firstSheet="1" activeTab="1"/>
  </bookViews>
  <sheets>
    <sheet name="目次" sheetId="9" r:id="rId1"/>
    <sheet name="①事業者概要シート" sheetId="10" r:id="rId2"/>
    <sheet name="②事業環境の棚卸しシート" sheetId="11" r:id="rId3"/>
    <sheet name="③目標＆構想整理メモ" sheetId="12" r:id="rId4"/>
    <sheet name="④-1業種別IVシート（小売業）" sheetId="13" r:id="rId5"/>
    <sheet name="④-2業種別IVシート（製造業）" sheetId="14" r:id="rId6"/>
    <sheet name="④-3業種別IVシート（卸売業）" sheetId="15" r:id="rId7"/>
    <sheet name="④-4業種別IVシート（サービス業）" sheetId="16" r:id="rId8"/>
    <sheet name="⑤決算書入力シート" sheetId="3" r:id="rId9"/>
    <sheet name="⑥財務分析シート" sheetId="4" r:id="rId10"/>
    <sheet name="⑦課題解決による効果検証シート" sheetId="6" r:id="rId11"/>
    <sheet name="⑧目標売上・利益の検証シート" sheetId="7" r:id="rId12"/>
    <sheet name="⑨限界利益目標達成シミュレーション" sheetId="5" r:id="rId13"/>
    <sheet name="⑩事業計画書フォーマット" sheetId="8" r:id="rId14"/>
    <sheet name="⑪損益資金計画フォーマット" sheetId="2" r:id="rId15"/>
  </sheets>
  <definedNames>
    <definedName name="_xlnm.Print_Area" localSheetId="1">①事業者概要シート!$A$1:$N$50</definedName>
    <definedName name="_xlnm.Print_Area" localSheetId="2">②事業環境の棚卸しシート!$A$1:$N$50</definedName>
    <definedName name="_xlnm.Print_Area" localSheetId="3">'③目標＆構想整理メモ'!$A$1:$H$36</definedName>
    <definedName name="_xlnm.Print_Area" localSheetId="4">'④-1業種別IVシート（小売業）'!$A$1:$D$7</definedName>
    <definedName name="_xlnm.Print_Area" localSheetId="5">'④-2業種別IVシート（製造業）'!$A$1:$D$7</definedName>
    <definedName name="_xlnm.Print_Area" localSheetId="6">'④-3業種別IVシート（卸売業）'!$A$1:$D$7</definedName>
    <definedName name="_xlnm.Print_Area" localSheetId="7">'④-4業種別IVシート（サービス業）'!$A$1:$D$7</definedName>
    <definedName name="_xlnm.Print_Area" localSheetId="8">⑤決算書入力シート!$A$1:$Q$40</definedName>
    <definedName name="_xlnm.Print_Area" localSheetId="9">⑥財務分析シート!$A$1:$R$52</definedName>
    <definedName name="_xlnm.Print_Area" localSheetId="10">⑦課題解決による効果検証シート!$A$1:$S$48</definedName>
    <definedName name="_xlnm.Print_Area" localSheetId="11">⑧目標売上・利益の検証シート!$A$1:$P$23</definedName>
    <definedName name="_xlnm.Print_Area" localSheetId="12">⑨限界利益目標達成シミュレーション!$A$1:$R$37</definedName>
    <definedName name="_xlnm.Print_Area" localSheetId="13">⑩事業計画書フォーマット!$A$1:$J$31</definedName>
    <definedName name="_xlnm.Print_Area" localSheetId="14">⑪損益資金計画フォーマット!$A$1:$M$51</definedName>
    <definedName name="_xlnm.Print_Area" localSheetId="0">目次!$A$1:$I$42</definedName>
  </definedNames>
  <calcPr calcId="152511"/>
</workbook>
</file>

<file path=xl/calcChain.xml><?xml version="1.0" encoding="utf-8"?>
<calcChain xmlns="http://schemas.openxmlformats.org/spreadsheetml/2006/main">
  <c r="D48" i="2" l="1"/>
  <c r="D50" i="2"/>
  <c r="E7" i="4" l="1"/>
  <c r="C17" i="7" l="1"/>
  <c r="F27" i="11" l="1"/>
  <c r="H27" i="11" s="1"/>
  <c r="F13" i="11"/>
  <c r="H11" i="11" s="1"/>
  <c r="H8" i="11"/>
  <c r="H12" i="11" l="1"/>
  <c r="H23" i="11"/>
  <c r="H9" i="11"/>
  <c r="H10" i="11"/>
  <c r="H13" i="11"/>
  <c r="H25" i="11"/>
  <c r="H22" i="11"/>
  <c r="H26" i="11"/>
  <c r="H24" i="11"/>
  <c r="D4" i="2"/>
  <c r="L35" i="2"/>
  <c r="J35" i="2"/>
  <c r="H35" i="2"/>
  <c r="I4" i="4" l="1"/>
  <c r="G4" i="4"/>
  <c r="E4" i="4"/>
  <c r="D16" i="3" l="1"/>
  <c r="M18" i="3" l="1"/>
  <c r="Q18" i="3" l="1"/>
  <c r="Q17" i="3"/>
  <c r="Q15" i="3"/>
  <c r="Q14" i="3"/>
  <c r="Q13" i="3"/>
  <c r="Q11" i="3"/>
  <c r="Q10" i="3"/>
  <c r="Q9" i="3"/>
  <c r="Q8" i="3"/>
  <c r="O10" i="3"/>
  <c r="O18" i="3"/>
  <c r="O17" i="3"/>
  <c r="O15" i="3"/>
  <c r="O14" i="3"/>
  <c r="O13" i="3"/>
  <c r="O11" i="3"/>
  <c r="O9" i="3"/>
  <c r="O8" i="3"/>
  <c r="M17" i="3"/>
  <c r="M15" i="3"/>
  <c r="M14" i="3"/>
  <c r="M13" i="3"/>
  <c r="M11" i="3"/>
  <c r="M10" i="3"/>
  <c r="M9" i="3"/>
  <c r="M8" i="3"/>
  <c r="H7" i="3"/>
  <c r="H30" i="3"/>
  <c r="H28" i="3"/>
  <c r="H27" i="3"/>
  <c r="H25" i="3"/>
  <c r="H24" i="3"/>
  <c r="H23" i="3"/>
  <c r="H22" i="3"/>
  <c r="H21" i="3"/>
  <c r="H19" i="3"/>
  <c r="H18" i="3"/>
  <c r="H17" i="3"/>
  <c r="H16" i="3"/>
  <c r="H15" i="3"/>
  <c r="H14" i="3"/>
  <c r="H11" i="3"/>
  <c r="H9" i="3"/>
  <c r="F7" i="3"/>
  <c r="F30" i="3"/>
  <c r="F28" i="3"/>
  <c r="F27" i="3"/>
  <c r="F25" i="3"/>
  <c r="F24" i="3"/>
  <c r="F23" i="3"/>
  <c r="F22" i="3"/>
  <c r="F21" i="3"/>
  <c r="F19" i="3"/>
  <c r="F18" i="3"/>
  <c r="F17" i="3"/>
  <c r="F16" i="3"/>
  <c r="F15" i="3"/>
  <c r="F14" i="3"/>
  <c r="F11" i="3"/>
  <c r="F9" i="3"/>
  <c r="D30" i="3"/>
  <c r="D28" i="3"/>
  <c r="D27" i="3"/>
  <c r="D25" i="3"/>
  <c r="D24" i="3"/>
  <c r="D23" i="3"/>
  <c r="D22" i="3"/>
  <c r="D21" i="3"/>
  <c r="D19" i="3"/>
  <c r="D18" i="3"/>
  <c r="D17" i="3"/>
  <c r="D15" i="3"/>
  <c r="D14" i="3"/>
  <c r="D11" i="3"/>
  <c r="D9" i="3"/>
  <c r="D7" i="3"/>
  <c r="I25" i="4"/>
  <c r="M25" i="4" s="1"/>
  <c r="G25" i="4"/>
  <c r="E25" i="4"/>
  <c r="I24" i="4"/>
  <c r="M24" i="4" s="1"/>
  <c r="R24" i="4" s="1"/>
  <c r="G24" i="4"/>
  <c r="E24" i="4"/>
  <c r="I23" i="4"/>
  <c r="M23" i="4" s="1"/>
  <c r="G23" i="4"/>
  <c r="E23" i="4"/>
  <c r="I21" i="4"/>
  <c r="M21" i="4" s="1"/>
  <c r="G21" i="4"/>
  <c r="E21" i="4"/>
  <c r="I20" i="4"/>
  <c r="M20" i="4" s="1"/>
  <c r="G20" i="4"/>
  <c r="E20" i="4"/>
  <c r="I17" i="4"/>
  <c r="M17" i="4" s="1"/>
  <c r="G17" i="4"/>
  <c r="E17" i="4"/>
  <c r="I15" i="4"/>
  <c r="M15" i="4" s="1"/>
  <c r="G15" i="4"/>
  <c r="E15" i="4"/>
  <c r="I14" i="4"/>
  <c r="M14" i="4" s="1"/>
  <c r="G14" i="4"/>
  <c r="E14" i="4"/>
  <c r="I13" i="4"/>
  <c r="M13" i="4" s="1"/>
  <c r="R13" i="4" s="1"/>
  <c r="G13" i="4"/>
  <c r="E13" i="4"/>
  <c r="I9" i="4"/>
  <c r="G9" i="4"/>
  <c r="E9" i="4"/>
  <c r="C8" i="7"/>
  <c r="C21" i="5"/>
  <c r="L21" i="5" s="1"/>
  <c r="C20" i="5"/>
  <c r="E20" i="5" s="1"/>
  <c r="C19" i="5"/>
  <c r="L19" i="5" s="1"/>
  <c r="O19" i="5" s="1"/>
  <c r="C18" i="5"/>
  <c r="L18" i="5" s="1"/>
  <c r="E19" i="5"/>
  <c r="K38" i="2"/>
  <c r="K37" i="2"/>
  <c r="K36" i="2"/>
  <c r="I38" i="2"/>
  <c r="I37" i="2"/>
  <c r="I36" i="2"/>
  <c r="K5" i="2"/>
  <c r="K25" i="2"/>
  <c r="K24" i="2"/>
  <c r="K23" i="2"/>
  <c r="K21" i="2"/>
  <c r="K20" i="2"/>
  <c r="K18" i="2"/>
  <c r="K17" i="2"/>
  <c r="K16" i="2"/>
  <c r="K15" i="2"/>
  <c r="K14" i="2"/>
  <c r="K13" i="2"/>
  <c r="K12" i="2"/>
  <c r="I5" i="2"/>
  <c r="I25" i="2"/>
  <c r="I24" i="2"/>
  <c r="I23" i="2"/>
  <c r="I21" i="2"/>
  <c r="I20" i="2"/>
  <c r="I18" i="2"/>
  <c r="I17" i="2"/>
  <c r="I16" i="2"/>
  <c r="I15" i="2"/>
  <c r="I14" i="2"/>
  <c r="I13" i="2"/>
  <c r="I12" i="2"/>
  <c r="L34" i="2"/>
  <c r="J34" i="2"/>
  <c r="K34" i="2" s="1"/>
  <c r="H34" i="2"/>
  <c r="I34" i="2" s="1"/>
  <c r="F20" i="5" l="1"/>
  <c r="J13" i="4"/>
  <c r="H14" i="4"/>
  <c r="H17" i="4"/>
  <c r="P15" i="4"/>
  <c r="R15" i="4"/>
  <c r="J15" i="4"/>
  <c r="P21" i="4"/>
  <c r="R21" i="4"/>
  <c r="J21" i="4"/>
  <c r="R23" i="4"/>
  <c r="P23" i="4"/>
  <c r="J23" i="4"/>
  <c r="P24" i="4"/>
  <c r="J24" i="4"/>
  <c r="H21" i="4"/>
  <c r="H23" i="4"/>
  <c r="H24" i="4"/>
  <c r="J20" i="4"/>
  <c r="P20" i="4"/>
  <c r="R20" i="4"/>
  <c r="J9" i="4"/>
  <c r="H9" i="4"/>
  <c r="H20" i="4"/>
  <c r="O18" i="5"/>
  <c r="Q18" i="5" s="1"/>
  <c r="R18" i="5" s="1"/>
  <c r="R25" i="4"/>
  <c r="P25" i="4"/>
  <c r="P17" i="4"/>
  <c r="R17" i="4"/>
  <c r="R14" i="4"/>
  <c r="P14" i="4"/>
  <c r="F18" i="5"/>
  <c r="H18" i="5" s="1"/>
  <c r="H20" i="5"/>
  <c r="J14" i="4"/>
  <c r="P13" i="4"/>
  <c r="E18" i="5"/>
  <c r="F19" i="5"/>
  <c r="H19" i="5" s="1"/>
  <c r="L20" i="5"/>
  <c r="Q19" i="5"/>
  <c r="R19" i="5" s="1"/>
  <c r="D8" i="7"/>
  <c r="J25" i="4"/>
  <c r="J17" i="4"/>
  <c r="M9" i="4"/>
  <c r="H13" i="4"/>
  <c r="H15" i="4"/>
  <c r="H25" i="4"/>
  <c r="O21" i="5"/>
  <c r="Q21" i="5" s="1"/>
  <c r="R21" i="5" s="1"/>
  <c r="E21" i="5"/>
  <c r="F21" i="5"/>
  <c r="H21" i="5" s="1"/>
  <c r="R9" i="4" l="1"/>
  <c r="P9" i="4"/>
  <c r="O20" i="5"/>
  <c r="Q20" i="5" s="1"/>
  <c r="R20" i="5" s="1"/>
  <c r="P11" i="2"/>
  <c r="J8" i="2"/>
  <c r="J7" i="2"/>
  <c r="H8" i="2"/>
  <c r="H7" i="2"/>
  <c r="H6" i="2" l="1"/>
  <c r="I6" i="2" s="1"/>
  <c r="J6" i="2"/>
  <c r="K6" i="2" s="1"/>
  <c r="D18" i="2"/>
  <c r="D17" i="2"/>
  <c r="D35" i="2" s="1"/>
  <c r="D16" i="2"/>
  <c r="D15" i="2"/>
  <c r="D14" i="2"/>
  <c r="D13" i="2"/>
  <c r="D12" i="2"/>
  <c r="D9" i="2"/>
  <c r="D8" i="2"/>
  <c r="D34" i="2" l="1"/>
  <c r="D11" i="2"/>
  <c r="D17" i="7" l="1"/>
  <c r="C14" i="7"/>
  <c r="D14" i="7" s="1"/>
  <c r="C12" i="7"/>
  <c r="C11" i="7"/>
  <c r="D11" i="7" s="1"/>
  <c r="P5" i="3"/>
  <c r="N5" i="3"/>
  <c r="L5" i="3"/>
  <c r="P7" i="3"/>
  <c r="N7" i="3"/>
  <c r="O7" i="3" s="1"/>
  <c r="L7" i="3"/>
  <c r="M7" i="3" s="1"/>
  <c r="P12" i="3"/>
  <c r="Q12" i="3" s="1"/>
  <c r="N12" i="3"/>
  <c r="O12" i="3" s="1"/>
  <c r="L12" i="3"/>
  <c r="M12" i="3" s="1"/>
  <c r="Q7" i="3" l="1"/>
  <c r="C10" i="7"/>
  <c r="D10" i="7" s="1"/>
  <c r="D12" i="7"/>
  <c r="N16" i="3"/>
  <c r="O16" i="3" s="1"/>
  <c r="D7" i="2"/>
  <c r="D6" i="2" s="1"/>
  <c r="P16" i="3"/>
  <c r="Q16" i="3" s="1"/>
  <c r="L16" i="3"/>
  <c r="M16" i="3" s="1"/>
  <c r="M21" i="5"/>
  <c r="N21" i="5" s="1"/>
  <c r="M20" i="5"/>
  <c r="N20" i="5" s="1"/>
  <c r="M19" i="5"/>
  <c r="N19" i="5" s="1"/>
  <c r="M18" i="5"/>
  <c r="N18" i="5" s="1"/>
  <c r="M17" i="5"/>
  <c r="M16" i="5"/>
  <c r="M15" i="5"/>
  <c r="M14" i="5"/>
  <c r="M13" i="5"/>
  <c r="M12" i="5"/>
  <c r="D22" i="5"/>
  <c r="D23" i="5" s="1"/>
  <c r="F7" i="5" l="1"/>
  <c r="N19" i="3"/>
  <c r="O19" i="3" s="1"/>
  <c r="C13" i="7"/>
  <c r="D13" i="7" s="1"/>
  <c r="L19" i="3"/>
  <c r="M19" i="3" s="1"/>
  <c r="P19" i="3"/>
  <c r="Q19" i="3" s="1"/>
  <c r="E10" i="3"/>
  <c r="F10" i="3" s="1"/>
  <c r="M22" i="5"/>
  <c r="M23" i="5" s="1"/>
  <c r="AA26" i="4"/>
  <c r="AA27" i="4"/>
  <c r="AA28" i="4"/>
  <c r="AA29" i="4"/>
  <c r="AA25" i="4"/>
  <c r="AA19" i="4"/>
  <c r="AA20" i="4"/>
  <c r="AA21" i="4"/>
  <c r="AA22" i="4"/>
  <c r="AA18" i="4"/>
  <c r="AA13" i="4"/>
  <c r="AA14" i="4"/>
  <c r="AA15" i="4"/>
  <c r="AA12" i="4"/>
  <c r="AA7" i="4"/>
  <c r="AA8" i="4"/>
  <c r="AA9" i="4"/>
  <c r="AA6" i="4"/>
  <c r="C10" i="3" l="1"/>
  <c r="D10" i="3" s="1"/>
  <c r="E8" i="3"/>
  <c r="F8" i="3" s="1"/>
  <c r="G10" i="3"/>
  <c r="H10" i="3" s="1"/>
  <c r="F34" i="2"/>
  <c r="G34" i="2" s="1"/>
  <c r="F35" i="2"/>
  <c r="G35" i="2" s="1"/>
  <c r="I35" i="2"/>
  <c r="K35" i="2"/>
  <c r="D38" i="2"/>
  <c r="D37" i="2"/>
  <c r="D36" i="2"/>
  <c r="G8" i="3" l="1"/>
  <c r="H8" i="3" s="1"/>
  <c r="C8" i="3"/>
  <c r="D8" i="3" s="1"/>
  <c r="G38" i="2"/>
  <c r="G37" i="2"/>
  <c r="G36" i="2"/>
  <c r="D25" i="2"/>
  <c r="D24" i="2"/>
  <c r="D23" i="2"/>
  <c r="D21" i="2"/>
  <c r="D20" i="2"/>
  <c r="D5" i="2"/>
  <c r="G24" i="2"/>
  <c r="G15" i="2"/>
  <c r="G16" i="2"/>
  <c r="J11" i="2"/>
  <c r="K11" i="2" s="1"/>
  <c r="H11" i="2"/>
  <c r="I11" i="2" s="1"/>
  <c r="F11" i="2"/>
  <c r="E38" i="2" l="1"/>
  <c r="E25" i="2"/>
  <c r="E21" i="2"/>
  <c r="E17" i="2"/>
  <c r="E13" i="2"/>
  <c r="E9" i="2"/>
  <c r="E37" i="2"/>
  <c r="E36" i="2"/>
  <c r="E24" i="2"/>
  <c r="E20" i="2"/>
  <c r="E16" i="2"/>
  <c r="E12" i="2"/>
  <c r="E8" i="2"/>
  <c r="E35" i="2"/>
  <c r="E5" i="2"/>
  <c r="E23" i="2"/>
  <c r="E15" i="2"/>
  <c r="E11" i="2"/>
  <c r="E7" i="2"/>
  <c r="E34" i="2"/>
  <c r="E18" i="2"/>
  <c r="E14" i="2"/>
  <c r="E6" i="2"/>
  <c r="D10" i="2"/>
  <c r="E10" i="2" s="1"/>
  <c r="C13" i="3" l="1"/>
  <c r="E10" i="4" l="1"/>
  <c r="D13" i="3"/>
  <c r="E27" i="4"/>
  <c r="H12" i="7"/>
  <c r="H10" i="7"/>
  <c r="O10" i="7" s="1"/>
  <c r="H9" i="7"/>
  <c r="H8" i="7"/>
  <c r="C6" i="7"/>
  <c r="N8" i="7" l="1"/>
  <c r="O14" i="7" s="1"/>
  <c r="O8" i="7" l="1"/>
  <c r="N19" i="7"/>
  <c r="O19" i="7" s="1"/>
  <c r="N10" i="7"/>
  <c r="N11" i="7" s="1"/>
  <c r="N20" i="7" s="1"/>
  <c r="O20" i="7" s="1"/>
  <c r="L24" i="5"/>
  <c r="L5" i="2"/>
  <c r="B22" i="5"/>
  <c r="C5" i="5"/>
  <c r="C7" i="5"/>
  <c r="AC26" i="4"/>
  <c r="AB26" i="4"/>
  <c r="AC25" i="4"/>
  <c r="AC21" i="4"/>
  <c r="AC22" i="4"/>
  <c r="AC18" i="4"/>
  <c r="AB22" i="4"/>
  <c r="AB21" i="4"/>
  <c r="AB18" i="4"/>
  <c r="AB27" i="4"/>
  <c r="AC27" i="4"/>
  <c r="AB25" i="4"/>
  <c r="AC15" i="4"/>
  <c r="AB15" i="4"/>
  <c r="AC8" i="4"/>
  <c r="AB8" i="4"/>
  <c r="C16" i="5" l="1"/>
  <c r="C12" i="5"/>
  <c r="C15" i="5"/>
  <c r="C14" i="5"/>
  <c r="C17" i="5"/>
  <c r="C13" i="5"/>
  <c r="L7" i="2"/>
  <c r="L8" i="2"/>
  <c r="H7" i="5"/>
  <c r="I7" i="5" s="1"/>
  <c r="E7" i="5"/>
  <c r="G7" i="5"/>
  <c r="O11" i="7"/>
  <c r="AD25" i="4"/>
  <c r="AD26" i="4"/>
  <c r="M37" i="2"/>
  <c r="M23" i="2"/>
  <c r="M15" i="2"/>
  <c r="M36" i="2"/>
  <c r="M18" i="2"/>
  <c r="M14" i="2"/>
  <c r="M35" i="2"/>
  <c r="M25" i="2"/>
  <c r="M21" i="2"/>
  <c r="M17" i="2"/>
  <c r="M13" i="2"/>
  <c r="M38" i="2"/>
  <c r="M34" i="2"/>
  <c r="M24" i="2"/>
  <c r="M20" i="2"/>
  <c r="M16" i="2"/>
  <c r="M12" i="2"/>
  <c r="M5" i="2"/>
  <c r="AD27" i="4"/>
  <c r="AD22" i="4"/>
  <c r="AB5" i="4"/>
  <c r="AB17" i="4"/>
  <c r="AB11" i="4"/>
  <c r="AB24" i="4"/>
  <c r="AD15" i="4"/>
  <c r="AD24" i="4"/>
  <c r="AD5" i="4"/>
  <c r="AD17" i="4"/>
  <c r="AD11" i="4"/>
  <c r="AD18" i="4"/>
  <c r="AC5" i="4"/>
  <c r="AC17" i="4"/>
  <c r="AC11" i="4"/>
  <c r="AC24" i="4"/>
  <c r="AD21" i="4"/>
  <c r="AD8" i="4"/>
  <c r="L6" i="2"/>
  <c r="L10" i="2" s="1"/>
  <c r="O24" i="5"/>
  <c r="AC14" i="4"/>
  <c r="AB14" i="4"/>
  <c r="L14" i="5" l="1"/>
  <c r="E14" i="5"/>
  <c r="F14" i="5"/>
  <c r="H14" i="5" s="1"/>
  <c r="I14" i="5" s="1"/>
  <c r="L15" i="5"/>
  <c r="E15" i="5"/>
  <c r="F15" i="5"/>
  <c r="H15" i="5" s="1"/>
  <c r="I15" i="5" s="1"/>
  <c r="F13" i="5"/>
  <c r="H13" i="5" s="1"/>
  <c r="I13" i="5" s="1"/>
  <c r="L13" i="5"/>
  <c r="E13" i="5"/>
  <c r="F12" i="5"/>
  <c r="H12" i="5"/>
  <c r="I12" i="5" s="1"/>
  <c r="L12" i="5"/>
  <c r="E12" i="5"/>
  <c r="F17" i="5"/>
  <c r="H17" i="5" s="1"/>
  <c r="E17" i="5"/>
  <c r="L17" i="5"/>
  <c r="E16" i="5"/>
  <c r="F16" i="5"/>
  <c r="H16" i="5" s="1"/>
  <c r="I16" i="5" s="1"/>
  <c r="L16" i="5"/>
  <c r="P24" i="5"/>
  <c r="Q24" i="5"/>
  <c r="AD14" i="4"/>
  <c r="M6" i="2"/>
  <c r="P6" i="2"/>
  <c r="Q6" i="2" s="1"/>
  <c r="M10" i="2"/>
  <c r="I18" i="5"/>
  <c r="I20" i="5"/>
  <c r="I19" i="5"/>
  <c r="C22" i="5"/>
  <c r="E22" i="5" s="1"/>
  <c r="E23" i="5" s="1"/>
  <c r="I21" i="5"/>
  <c r="AC13" i="4"/>
  <c r="AB13" i="4"/>
  <c r="N24" i="3"/>
  <c r="P24" i="3"/>
  <c r="N31" i="3"/>
  <c r="P31" i="3"/>
  <c r="L31" i="3"/>
  <c r="L24" i="3"/>
  <c r="N22" i="3"/>
  <c r="P22" i="3"/>
  <c r="L22" i="3"/>
  <c r="G13" i="3"/>
  <c r="E13" i="3"/>
  <c r="O13" i="5" l="1"/>
  <c r="Q13" i="5" s="1"/>
  <c r="R13" i="5" s="1"/>
  <c r="N13" i="5"/>
  <c r="O15" i="5"/>
  <c r="Q15" i="5" s="1"/>
  <c r="R15" i="5" s="1"/>
  <c r="N15" i="5"/>
  <c r="O16" i="5"/>
  <c r="Q16" i="5" s="1"/>
  <c r="R16" i="5" s="1"/>
  <c r="N16" i="5"/>
  <c r="O17" i="5"/>
  <c r="Q17" i="5" s="1"/>
  <c r="R17" i="5" s="1"/>
  <c r="N17" i="5"/>
  <c r="O12" i="5"/>
  <c r="Q12" i="5" s="1"/>
  <c r="R12" i="5" s="1"/>
  <c r="N12" i="5"/>
  <c r="O14" i="5"/>
  <c r="Q14" i="5" s="1"/>
  <c r="R14" i="5" s="1"/>
  <c r="N14" i="5"/>
  <c r="Q35" i="3"/>
  <c r="Q31" i="3"/>
  <c r="Q34" i="3"/>
  <c r="Q37" i="3"/>
  <c r="Q33" i="3"/>
  <c r="Q36" i="3"/>
  <c r="Q32" i="3"/>
  <c r="I26" i="4"/>
  <c r="M26" i="4" s="1"/>
  <c r="I12" i="4"/>
  <c r="M12" i="4" s="1"/>
  <c r="O34" i="3"/>
  <c r="O37" i="3"/>
  <c r="O33" i="3"/>
  <c r="O36" i="3"/>
  <c r="O32" i="3"/>
  <c r="O35" i="3"/>
  <c r="O31" i="3"/>
  <c r="G26" i="4"/>
  <c r="G12" i="4"/>
  <c r="M37" i="3"/>
  <c r="M33" i="3"/>
  <c r="M36" i="3"/>
  <c r="M32" i="3"/>
  <c r="M35" i="3"/>
  <c r="M31" i="3"/>
  <c r="M34" i="3"/>
  <c r="E26" i="4"/>
  <c r="E12" i="4"/>
  <c r="Q29" i="3"/>
  <c r="Q24" i="3"/>
  <c r="Q27" i="3"/>
  <c r="Q30" i="3"/>
  <c r="Q26" i="3"/>
  <c r="Q25" i="3"/>
  <c r="Q28" i="3"/>
  <c r="O29" i="3"/>
  <c r="O25" i="3"/>
  <c r="O28" i="3"/>
  <c r="O24" i="3"/>
  <c r="O27" i="3"/>
  <c r="O30" i="3"/>
  <c r="O26" i="3"/>
  <c r="M29" i="3"/>
  <c r="M25" i="3"/>
  <c r="M28" i="3"/>
  <c r="M27" i="3"/>
  <c r="M30" i="3"/>
  <c r="M26" i="3"/>
  <c r="M24" i="3"/>
  <c r="C15" i="7"/>
  <c r="H13" i="3"/>
  <c r="I10" i="4"/>
  <c r="M10" i="4" s="1"/>
  <c r="I27" i="4"/>
  <c r="M27" i="4" s="1"/>
  <c r="F13" i="3"/>
  <c r="G10" i="4"/>
  <c r="AC9" i="4" s="1"/>
  <c r="G27" i="4"/>
  <c r="R24" i="5"/>
  <c r="AD13" i="4"/>
  <c r="L22" i="5"/>
  <c r="C23" i="5"/>
  <c r="F22" i="5"/>
  <c r="I17" i="5"/>
  <c r="AB9" i="4"/>
  <c r="J12" i="4" l="1"/>
  <c r="H26" i="4"/>
  <c r="AB28" i="4"/>
  <c r="R26" i="4"/>
  <c r="P26" i="4"/>
  <c r="J26" i="4"/>
  <c r="P12" i="4"/>
  <c r="R12" i="4"/>
  <c r="AC28" i="4"/>
  <c r="H12" i="4"/>
  <c r="AB12" i="4"/>
  <c r="R27" i="4"/>
  <c r="P27" i="4"/>
  <c r="P10" i="4"/>
  <c r="R10" i="4"/>
  <c r="D15" i="7"/>
  <c r="C16" i="7"/>
  <c r="C18" i="7" s="1"/>
  <c r="N12" i="7"/>
  <c r="L11" i="2" s="1"/>
  <c r="L19" i="2" s="1"/>
  <c r="L22" i="2" s="1"/>
  <c r="L26" i="2" s="1"/>
  <c r="J27" i="4"/>
  <c r="H27" i="4"/>
  <c r="J10" i="4"/>
  <c r="H10" i="4"/>
  <c r="N22" i="5"/>
  <c r="N23" i="5" s="1"/>
  <c r="L25" i="5"/>
  <c r="F23" i="5"/>
  <c r="G22" i="5"/>
  <c r="G23" i="5" s="1"/>
  <c r="AD28" i="4"/>
  <c r="L23" i="5"/>
  <c r="AC12" i="4"/>
  <c r="AD12" i="4"/>
  <c r="AD9" i="4"/>
  <c r="O22" i="5"/>
  <c r="H22" i="5"/>
  <c r="G12" i="3"/>
  <c r="E12" i="3"/>
  <c r="O12" i="7" l="1"/>
  <c r="N13" i="7"/>
  <c r="N15" i="7" s="1"/>
  <c r="D16" i="7"/>
  <c r="D18" i="7"/>
  <c r="H12" i="3"/>
  <c r="I7" i="4"/>
  <c r="M7" i="4" s="1"/>
  <c r="F12" i="3"/>
  <c r="G7" i="4"/>
  <c r="P22" i="5"/>
  <c r="O25" i="5"/>
  <c r="I22" i="5"/>
  <c r="I23" i="5" s="1"/>
  <c r="H23" i="5"/>
  <c r="Q11" i="2"/>
  <c r="M11" i="2"/>
  <c r="O23" i="5"/>
  <c r="Q22" i="5"/>
  <c r="AD29" i="4"/>
  <c r="AC29" i="4"/>
  <c r="E20" i="3"/>
  <c r="C12" i="3"/>
  <c r="G20" i="3"/>
  <c r="G26" i="3" s="1"/>
  <c r="F50" i="2"/>
  <c r="H50" i="2" s="1"/>
  <c r="F32" i="2"/>
  <c r="H32" i="2"/>
  <c r="J32" i="2"/>
  <c r="L32" i="2"/>
  <c r="N32" i="2"/>
  <c r="D32" i="2"/>
  <c r="J7" i="4" l="1"/>
  <c r="O13" i="7"/>
  <c r="N21" i="7"/>
  <c r="O21" i="7" s="1"/>
  <c r="R7" i="4"/>
  <c r="P7" i="4"/>
  <c r="H20" i="3"/>
  <c r="I8" i="4"/>
  <c r="M8" i="4" s="1"/>
  <c r="G8" i="4"/>
  <c r="F20" i="3"/>
  <c r="AC6" i="4"/>
  <c r="D12" i="3"/>
  <c r="H7" i="4"/>
  <c r="R22" i="5"/>
  <c r="Q25" i="5"/>
  <c r="P23" i="5"/>
  <c r="P25" i="5"/>
  <c r="J50" i="2"/>
  <c r="AD6" i="4"/>
  <c r="E26" i="3"/>
  <c r="Q23" i="5"/>
  <c r="AB29" i="4"/>
  <c r="C20" i="3"/>
  <c r="N6" i="2"/>
  <c r="N10" i="2" s="1"/>
  <c r="O10" i="2" s="1"/>
  <c r="J10" i="2"/>
  <c r="H10" i="2"/>
  <c r="I10" i="2" s="1"/>
  <c r="O25" i="2"/>
  <c r="O23" i="2"/>
  <c r="O21" i="2"/>
  <c r="O20" i="2"/>
  <c r="O18" i="2"/>
  <c r="O13" i="2"/>
  <c r="O12" i="2"/>
  <c r="O11" i="2"/>
  <c r="O5" i="2"/>
  <c r="G25" i="2"/>
  <c r="G23" i="2"/>
  <c r="G21" i="2"/>
  <c r="G20" i="2"/>
  <c r="G18" i="2"/>
  <c r="G13" i="2"/>
  <c r="G12" i="2"/>
  <c r="G11" i="2"/>
  <c r="F10" i="2"/>
  <c r="G10" i="2" s="1"/>
  <c r="G6" i="2"/>
  <c r="G5" i="2"/>
  <c r="J19" i="2" l="1"/>
  <c r="K19" i="2" s="1"/>
  <c r="K10" i="2"/>
  <c r="O15" i="7"/>
  <c r="N22" i="7"/>
  <c r="O22" i="7" s="1"/>
  <c r="R8" i="4"/>
  <c r="P8" i="4"/>
  <c r="G35" i="3"/>
  <c r="G37" i="3" s="1"/>
  <c r="G39" i="3" s="1"/>
  <c r="H26" i="3"/>
  <c r="J8" i="4"/>
  <c r="E35" i="3"/>
  <c r="E37" i="3" s="1"/>
  <c r="E39" i="3" s="1"/>
  <c r="F26" i="3"/>
  <c r="AC7" i="4"/>
  <c r="C26" i="3"/>
  <c r="D26" i="3" s="1"/>
  <c r="D20" i="3"/>
  <c r="E8" i="4"/>
  <c r="H8" i="4" s="1"/>
  <c r="R23" i="5"/>
  <c r="R25" i="5"/>
  <c r="L50" i="2"/>
  <c r="N50" i="2" s="1"/>
  <c r="AB6" i="4"/>
  <c r="AD7" i="4"/>
  <c r="F19" i="2"/>
  <c r="G19" i="2" s="1"/>
  <c r="G29" i="3"/>
  <c r="E29" i="3"/>
  <c r="D19" i="2"/>
  <c r="N19" i="2"/>
  <c r="H19" i="2"/>
  <c r="I19" i="2" s="1"/>
  <c r="M19" i="2"/>
  <c r="F22" i="2"/>
  <c r="J22" i="2" l="1"/>
  <c r="C29" i="3"/>
  <c r="D29" i="3" s="1"/>
  <c r="C35" i="3"/>
  <c r="C37" i="3" s="1"/>
  <c r="C39" i="3" s="1"/>
  <c r="I18" i="4"/>
  <c r="AD19" i="4" s="1"/>
  <c r="H29" i="3"/>
  <c r="G18" i="4"/>
  <c r="F29" i="3"/>
  <c r="D22" i="2"/>
  <c r="E19" i="2"/>
  <c r="AB7" i="4"/>
  <c r="E31" i="3"/>
  <c r="F31" i="3" s="1"/>
  <c r="G31" i="3"/>
  <c r="H31" i="3" s="1"/>
  <c r="H22" i="2"/>
  <c r="O19" i="2"/>
  <c r="N22" i="2"/>
  <c r="G22" i="2"/>
  <c r="F26" i="2"/>
  <c r="F33" i="2" s="1"/>
  <c r="J26" i="2" l="1"/>
  <c r="K22" i="2"/>
  <c r="H26" i="2"/>
  <c r="I26" i="2" s="1"/>
  <c r="I22" i="2"/>
  <c r="C31" i="3"/>
  <c r="D31" i="3" s="1"/>
  <c r="E18" i="4"/>
  <c r="E19" i="4" s="1"/>
  <c r="I19" i="4"/>
  <c r="M19" i="4" s="1"/>
  <c r="M18" i="4"/>
  <c r="J18" i="4"/>
  <c r="G19" i="4"/>
  <c r="AC19" i="4"/>
  <c r="M26" i="2"/>
  <c r="M22" i="2"/>
  <c r="D26" i="2"/>
  <c r="E26" i="2" s="1"/>
  <c r="E22" i="2"/>
  <c r="G33" i="2"/>
  <c r="F39" i="2"/>
  <c r="G39" i="2" s="1"/>
  <c r="G26" i="2"/>
  <c r="N26" i="2"/>
  <c r="O22" i="2"/>
  <c r="H33" i="2" l="1"/>
  <c r="K26" i="2"/>
  <c r="J33" i="2"/>
  <c r="J39" i="2" s="1"/>
  <c r="AB19" i="4"/>
  <c r="H18" i="4"/>
  <c r="AD20" i="4"/>
  <c r="R18" i="4"/>
  <c r="P18" i="4"/>
  <c r="P19" i="4"/>
  <c r="R19" i="4"/>
  <c r="J19" i="4"/>
  <c r="AC20" i="4"/>
  <c r="H19" i="4"/>
  <c r="AB20" i="4"/>
  <c r="L33" i="2"/>
  <c r="L39" i="2" s="1"/>
  <c r="D33" i="2"/>
  <c r="D39" i="2" s="1"/>
  <c r="D47" i="2" s="1"/>
  <c r="F47" i="2"/>
  <c r="F48" i="2" s="1"/>
  <c r="F51" i="2"/>
  <c r="O26" i="2"/>
  <c r="N39" i="2"/>
  <c r="I33" i="2" l="1"/>
  <c r="H39" i="2"/>
  <c r="I39" i="2" s="1"/>
  <c r="K33" i="2"/>
  <c r="M33" i="2"/>
  <c r="L47" i="2"/>
  <c r="E33" i="2"/>
  <c r="O39" i="2"/>
  <c r="N47" i="2"/>
  <c r="N51" i="2"/>
  <c r="H51" i="2" l="1"/>
  <c r="H47" i="2"/>
  <c r="H48" i="2" s="1"/>
  <c r="K39" i="2"/>
  <c r="J51" i="2"/>
  <c r="J47" i="2"/>
  <c r="M39" i="2"/>
  <c r="L51" i="2"/>
  <c r="D51" i="2"/>
  <c r="E39" i="2"/>
  <c r="J48" i="2" l="1"/>
  <c r="L48" i="2" s="1"/>
  <c r="N48" i="2" s="1"/>
</calcChain>
</file>

<file path=xl/sharedStrings.xml><?xml version="1.0" encoding="utf-8"?>
<sst xmlns="http://schemas.openxmlformats.org/spreadsheetml/2006/main" count="783" uniqueCount="552">
  <si>
    <t>売上高</t>
    <rPh sb="0" eb="2">
      <t>ウリアゲ</t>
    </rPh>
    <rPh sb="2" eb="3">
      <t>ダカ</t>
    </rPh>
    <phoneticPr fontId="2"/>
  </si>
  <si>
    <t>％</t>
    <phoneticPr fontId="2"/>
  </si>
  <si>
    <t>差異</t>
    <rPh sb="0" eb="2">
      <t>サイ</t>
    </rPh>
    <phoneticPr fontId="2"/>
  </si>
  <si>
    <t>前期実績</t>
    <rPh sb="0" eb="2">
      <t>ゼンキ</t>
    </rPh>
    <rPh sb="2" eb="4">
      <t>ジッセキ</t>
    </rPh>
    <phoneticPr fontId="2"/>
  </si>
  <si>
    <t>今期見込</t>
    <rPh sb="0" eb="2">
      <t>コンキ</t>
    </rPh>
    <rPh sb="2" eb="4">
      <t>ミコ</t>
    </rPh>
    <phoneticPr fontId="2"/>
  </si>
  <si>
    <t>計画１期目</t>
    <rPh sb="0" eb="2">
      <t>ケイカク</t>
    </rPh>
    <rPh sb="3" eb="4">
      <t>キ</t>
    </rPh>
    <rPh sb="4" eb="5">
      <t>メ</t>
    </rPh>
    <phoneticPr fontId="2"/>
  </si>
  <si>
    <t>計画２期目</t>
    <rPh sb="0" eb="2">
      <t>ケイカク</t>
    </rPh>
    <rPh sb="3" eb="4">
      <t>キ</t>
    </rPh>
    <rPh sb="4" eb="5">
      <t>メ</t>
    </rPh>
    <phoneticPr fontId="2"/>
  </si>
  <si>
    <t>計画３期目</t>
    <rPh sb="0" eb="2">
      <t>ケイカク</t>
    </rPh>
    <rPh sb="3" eb="4">
      <t>キ</t>
    </rPh>
    <rPh sb="4" eb="5">
      <t>メ</t>
    </rPh>
    <phoneticPr fontId="2"/>
  </si>
  <si>
    <t>最終目標</t>
    <rPh sb="0" eb="2">
      <t>サイシュウ</t>
    </rPh>
    <rPh sb="2" eb="4">
      <t>モクヒョウ</t>
    </rPh>
    <phoneticPr fontId="2"/>
  </si>
  <si>
    <t>売上原価</t>
    <rPh sb="0" eb="2">
      <t>ウリアゲ</t>
    </rPh>
    <rPh sb="2" eb="4">
      <t>ゲンカ</t>
    </rPh>
    <phoneticPr fontId="2"/>
  </si>
  <si>
    <t>営業外費用</t>
    <rPh sb="0" eb="3">
      <t>エイギョウガイ</t>
    </rPh>
    <rPh sb="3" eb="5">
      <t>ヒヨウ</t>
    </rPh>
    <phoneticPr fontId="2"/>
  </si>
  <si>
    <t>その他</t>
    <rPh sb="2" eb="3">
      <t>ホカ</t>
    </rPh>
    <phoneticPr fontId="2"/>
  </si>
  <si>
    <t>その他計</t>
    <rPh sb="2" eb="3">
      <t>ホカ</t>
    </rPh>
    <rPh sb="3" eb="4">
      <t>ケイ</t>
    </rPh>
    <phoneticPr fontId="2"/>
  </si>
  <si>
    <t>２．取組みの検討</t>
    <rPh sb="2" eb="4">
      <t>トリク</t>
    </rPh>
    <rPh sb="6" eb="8">
      <t>ケントウ</t>
    </rPh>
    <phoneticPr fontId="2"/>
  </si>
  <si>
    <t>設備投資額（▲）</t>
    <rPh sb="0" eb="2">
      <t>セツビ</t>
    </rPh>
    <rPh sb="2" eb="4">
      <t>トウシ</t>
    </rPh>
    <rPh sb="4" eb="5">
      <t>ガク</t>
    </rPh>
    <phoneticPr fontId="2"/>
  </si>
  <si>
    <t>運転資金増加額（▲）</t>
    <rPh sb="0" eb="2">
      <t>ウンテン</t>
    </rPh>
    <rPh sb="2" eb="4">
      <t>シキン</t>
    </rPh>
    <rPh sb="4" eb="6">
      <t>ゾウカ</t>
    </rPh>
    <rPh sb="6" eb="7">
      <t>ガク</t>
    </rPh>
    <phoneticPr fontId="2"/>
  </si>
  <si>
    <t>新規借入額（＋）</t>
    <rPh sb="0" eb="2">
      <t>シンキ</t>
    </rPh>
    <rPh sb="2" eb="4">
      <t>カリイレ</t>
    </rPh>
    <rPh sb="4" eb="5">
      <t>ガク</t>
    </rPh>
    <phoneticPr fontId="2"/>
  </si>
  <si>
    <t>既存借入返済額（▲）</t>
    <rPh sb="0" eb="2">
      <t>キゾン</t>
    </rPh>
    <rPh sb="2" eb="4">
      <t>カリイレ</t>
    </rPh>
    <rPh sb="4" eb="6">
      <t>ヘンサイ</t>
    </rPh>
    <rPh sb="6" eb="7">
      <t>ガク</t>
    </rPh>
    <phoneticPr fontId="2"/>
  </si>
  <si>
    <t>-</t>
    <phoneticPr fontId="2"/>
  </si>
  <si>
    <t>その他支出等（▲）</t>
    <rPh sb="2" eb="3">
      <t>ホカ</t>
    </rPh>
    <rPh sb="3" eb="5">
      <t>シシュツ</t>
    </rPh>
    <rPh sb="5" eb="6">
      <t>ナド</t>
    </rPh>
    <phoneticPr fontId="2"/>
  </si>
  <si>
    <t>借入金</t>
    <rPh sb="0" eb="2">
      <t>カリイレ</t>
    </rPh>
    <rPh sb="2" eb="3">
      <t>キン</t>
    </rPh>
    <phoneticPr fontId="2"/>
  </si>
  <si>
    <t>H○/○期</t>
    <rPh sb="4" eb="5">
      <t>キ</t>
    </rPh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</si>
  <si>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</si>
  <si>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棚卸資産</t>
    <rPh sb="0" eb="2">
      <t>タナオロシ</t>
    </rPh>
    <rPh sb="2" eb="4">
      <t>シサン</t>
    </rPh>
    <phoneticPr fontId="2"/>
  </si>
  <si>
    <t>現預金合計</t>
    <rPh sb="0" eb="3">
      <t>ゲンヨキン</t>
    </rPh>
    <rPh sb="3" eb="5">
      <t>ゴウケイ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</si>
  <si>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</si>
  <si>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総資本回転率</t>
    <rPh sb="0" eb="3">
      <t>ソウシホン</t>
    </rPh>
    <rPh sb="3" eb="5">
      <t>カイテン</t>
    </rPh>
    <rPh sb="5" eb="6">
      <t>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</si>
  <si>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</si>
  <si>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回</t>
    <rPh sb="0" eb="1">
      <t>カイ</t>
    </rPh>
    <phoneticPr fontId="2"/>
  </si>
  <si>
    <t>福利厚生費</t>
    <rPh sb="0" eb="2">
      <t>フクリ</t>
    </rPh>
    <rPh sb="2" eb="5">
      <t>コウセイヒ</t>
    </rPh>
    <phoneticPr fontId="2"/>
  </si>
  <si>
    <t>給料賃金</t>
    <rPh sb="0" eb="2">
      <t>キュウリョウ</t>
    </rPh>
    <rPh sb="2" eb="4">
      <t>チンギン</t>
    </rPh>
    <phoneticPr fontId="2"/>
  </si>
  <si>
    <t>外注工賃</t>
    <rPh sb="0" eb="2">
      <t>ガイチュウ</t>
    </rPh>
    <rPh sb="2" eb="4">
      <t>コウチン</t>
    </rPh>
    <phoneticPr fontId="2"/>
  </si>
  <si>
    <t>金額</t>
    <rPh sb="0" eb="2">
      <t>キンガク</t>
    </rPh>
    <phoneticPr fontId="2"/>
  </si>
  <si>
    <t>売上比</t>
    <rPh sb="0" eb="2">
      <t>ウリアゲ</t>
    </rPh>
    <rPh sb="2" eb="3">
      <t>ヒ</t>
    </rPh>
    <phoneticPr fontId="2"/>
  </si>
  <si>
    <t>-</t>
    <phoneticPr fontId="2"/>
  </si>
  <si>
    <t>-</t>
    <phoneticPr fontId="2"/>
  </si>
  <si>
    <t>合計所得①</t>
    <phoneticPr fontId="2"/>
  </si>
  <si>
    <t>その他流動資産計</t>
    <rPh sb="2" eb="3">
      <t>ホカ</t>
    </rPh>
    <rPh sb="3" eb="5">
      <t>リュウドウ</t>
    </rPh>
    <rPh sb="5" eb="7">
      <t>シサン</t>
    </rPh>
    <rPh sb="7" eb="8">
      <t>ケイ</t>
    </rPh>
    <phoneticPr fontId="2"/>
  </si>
  <si>
    <t>その他固定資産計</t>
    <rPh sb="2" eb="3">
      <t>ホカ</t>
    </rPh>
    <rPh sb="3" eb="5">
      <t>コテイ</t>
    </rPh>
    <rPh sb="5" eb="7">
      <t>シサン</t>
    </rPh>
    <rPh sb="7" eb="8">
      <t>ケイ</t>
    </rPh>
    <phoneticPr fontId="2"/>
  </si>
  <si>
    <t>その他流動負債計</t>
    <rPh sb="2" eb="3">
      <t>ホカ</t>
    </rPh>
    <rPh sb="3" eb="5">
      <t>リュウドウ</t>
    </rPh>
    <rPh sb="5" eb="7">
      <t>フサイ</t>
    </rPh>
    <rPh sb="7" eb="8">
      <t>ケイ</t>
    </rPh>
    <phoneticPr fontId="2"/>
  </si>
  <si>
    <t>その他固定負債計</t>
    <rPh sb="2" eb="3">
      <t>ホカ</t>
    </rPh>
    <rPh sb="3" eb="5">
      <t>コテイ</t>
    </rPh>
    <rPh sb="5" eb="7">
      <t>フサイ</t>
    </rPh>
    <rPh sb="7" eb="8">
      <t>ケイ</t>
    </rPh>
    <phoneticPr fontId="2"/>
  </si>
  <si>
    <t>自己資本</t>
    <rPh sb="0" eb="2">
      <t>ジコ</t>
    </rPh>
    <rPh sb="2" eb="4">
      <t>シホン</t>
    </rPh>
    <phoneticPr fontId="2"/>
  </si>
  <si>
    <t>資産合計</t>
    <rPh sb="0" eb="2">
      <t>シサン</t>
    </rPh>
    <rPh sb="2" eb="4">
      <t>ゴウケイ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</si>
  <si>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</si>
  <si>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構成比</t>
    <rPh sb="0" eb="2">
      <t>コウセイ</t>
    </rPh>
    <rPh sb="2" eb="3">
      <t>ヒ</t>
    </rPh>
    <phoneticPr fontId="2"/>
  </si>
  <si>
    <t>増減</t>
    <rPh sb="0" eb="2">
      <t>ゾウゲン</t>
    </rPh>
    <phoneticPr fontId="2"/>
  </si>
  <si>
    <t>数値</t>
    <rPh sb="0" eb="2">
      <t>スウチ</t>
    </rPh>
    <phoneticPr fontId="2"/>
  </si>
  <si>
    <t>日</t>
    <rPh sb="0" eb="1">
      <t>ニチ</t>
    </rPh>
    <phoneticPr fontId="2"/>
  </si>
  <si>
    <t>割引手形</t>
    <rPh sb="0" eb="2">
      <t>ワリビキ</t>
    </rPh>
    <rPh sb="2" eb="4">
      <t>テガタ</t>
    </rPh>
    <phoneticPr fontId="2"/>
  </si>
  <si>
    <t>粗利益÷売上高</t>
    <rPh sb="0" eb="3">
      <t>アラリエキ</t>
    </rPh>
    <rPh sb="4" eb="6">
      <t>ウリアゲ</t>
    </rPh>
    <rPh sb="6" eb="7">
      <t>ダカ</t>
    </rPh>
    <phoneticPr fontId="2"/>
  </si>
  <si>
    <t>営業利益÷売上高</t>
    <rPh sb="0" eb="2">
      <t>エイギョウ</t>
    </rPh>
    <rPh sb="2" eb="4">
      <t>リエキ</t>
    </rPh>
    <rPh sb="5" eb="7">
      <t>ウリアゲ</t>
    </rPh>
    <rPh sb="7" eb="8">
      <t>ダカ</t>
    </rPh>
    <phoneticPr fontId="2"/>
  </si>
  <si>
    <t>売上高÷資産合計</t>
    <rPh sb="0" eb="2">
      <t>ウリアゲ</t>
    </rPh>
    <rPh sb="2" eb="3">
      <t>ダカ</t>
    </rPh>
    <rPh sb="4" eb="6">
      <t>シサン</t>
    </rPh>
    <rPh sb="6" eb="8">
      <t>ゴウケイ</t>
    </rPh>
    <phoneticPr fontId="2"/>
  </si>
  <si>
    <t>棚卸資産÷１日あたり売上高</t>
    <rPh sb="0" eb="2">
      <t>タナオロシ</t>
    </rPh>
    <rPh sb="2" eb="4">
      <t>シサン</t>
    </rPh>
    <rPh sb="6" eb="7">
      <t>ニチ</t>
    </rPh>
    <rPh sb="10" eb="12">
      <t>ウリアゲ</t>
    </rPh>
    <rPh sb="12" eb="13">
      <t>ダカ</t>
    </rPh>
    <phoneticPr fontId="2"/>
  </si>
  <si>
    <t>指標</t>
    <rPh sb="0" eb="2">
      <t>シヒョウ</t>
    </rPh>
    <phoneticPr fontId="2"/>
  </si>
  <si>
    <t>算式</t>
    <rPh sb="0" eb="2">
      <t>サンシキ</t>
    </rPh>
    <phoneticPr fontId="2"/>
  </si>
  <si>
    <t>単位：円</t>
    <rPh sb="0" eb="2">
      <t>タンイ</t>
    </rPh>
    <rPh sb="3" eb="4">
      <t>エン</t>
    </rPh>
    <phoneticPr fontId="2"/>
  </si>
  <si>
    <t>受取手形・売掛金</t>
    <rPh sb="0" eb="2">
      <t>ウケトリ</t>
    </rPh>
    <rPh sb="2" eb="4">
      <t>テガタ</t>
    </rPh>
    <rPh sb="5" eb="7">
      <t>ウリカケ</t>
    </rPh>
    <rPh sb="7" eb="8">
      <t>キン</t>
    </rPh>
    <phoneticPr fontId="2"/>
  </si>
  <si>
    <t>支払手形・買掛金</t>
    <rPh sb="0" eb="2">
      <t>シハライ</t>
    </rPh>
    <rPh sb="2" eb="4">
      <t>テガタ</t>
    </rPh>
    <rPh sb="5" eb="8">
      <t>カイカケキン</t>
    </rPh>
    <phoneticPr fontId="2"/>
  </si>
  <si>
    <t>自己資本÷負債・資本合計</t>
    <rPh sb="0" eb="2">
      <t>ジコ</t>
    </rPh>
    <rPh sb="2" eb="4">
      <t>シホン</t>
    </rPh>
    <rPh sb="5" eb="7">
      <t>フサイ</t>
    </rPh>
    <rPh sb="8" eb="10">
      <t>シホン</t>
    </rPh>
    <rPh sb="10" eb="12">
      <t>ゴウケイ</t>
    </rPh>
    <phoneticPr fontId="2"/>
  </si>
  <si>
    <t>（受取手形・売掛金＋割引手形）÷１日あたり売上高</t>
    <rPh sb="1" eb="3">
      <t>ウケトリ</t>
    </rPh>
    <rPh sb="3" eb="5">
      <t>テガタ</t>
    </rPh>
    <rPh sb="6" eb="8">
      <t>ウリカケ</t>
    </rPh>
    <rPh sb="8" eb="9">
      <t>キン</t>
    </rPh>
    <rPh sb="10" eb="12">
      <t>ワリビキ</t>
    </rPh>
    <rPh sb="12" eb="14">
      <t>テガタ</t>
    </rPh>
    <rPh sb="17" eb="18">
      <t>ニチ</t>
    </rPh>
    <rPh sb="21" eb="23">
      <t>ウリアゲ</t>
    </rPh>
    <rPh sb="23" eb="24">
      <t>ダカ</t>
    </rPh>
    <phoneticPr fontId="2"/>
  </si>
  <si>
    <t>支払利息割引料</t>
    <rPh sb="0" eb="2">
      <t>シハライ</t>
    </rPh>
    <rPh sb="2" eb="4">
      <t>リソク</t>
    </rPh>
    <rPh sb="4" eb="7">
      <t>ワリビキリョウ</t>
    </rPh>
    <phoneticPr fontId="2"/>
  </si>
  <si>
    <t>科目</t>
    <rPh sb="0" eb="2">
      <t>カモク</t>
    </rPh>
    <phoneticPr fontId="2"/>
  </si>
  <si>
    <t>従業者１人当たり売上高</t>
    <rPh sb="0" eb="3">
      <t>ジュウギョウシャ</t>
    </rPh>
    <rPh sb="3" eb="5">
      <t>ヒトリ</t>
    </rPh>
    <rPh sb="4" eb="5">
      <t>ニン</t>
    </rPh>
    <rPh sb="5" eb="6">
      <t>ア</t>
    </rPh>
    <rPh sb="8" eb="10">
      <t>ウリアゲ</t>
    </rPh>
    <rPh sb="10" eb="11">
      <t>ダカ</t>
    </rPh>
    <phoneticPr fontId="2"/>
  </si>
  <si>
    <t>人件費対売上高比率</t>
    <rPh sb="0" eb="3">
      <t>ジンケンヒ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</si>
  <si>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諸経費対売上高比率</t>
    <rPh sb="0" eb="3">
      <t>ショケイヒ</t>
    </rPh>
    <rPh sb="3" eb="4">
      <t>タイ</t>
    </rPh>
    <rPh sb="4" eb="6">
      <t>ウリアゲ</t>
    </rPh>
    <rPh sb="6" eb="7">
      <t>ダカ</t>
    </rPh>
    <rPh sb="7" eb="9">
      <t>ヒリツ</t>
    </rPh>
    <phoneticPr fontId="2"/>
  </si>
  <si>
    <t>（経費合計-人件費-減価償却費-外注工賃）/売上高</t>
    <rPh sb="1" eb="3">
      <t>ケイヒ</t>
    </rPh>
    <rPh sb="3" eb="5">
      <t>ゴウケイ</t>
    </rPh>
    <rPh sb="6" eb="9">
      <t>ジンケンヒ</t>
    </rPh>
    <rPh sb="10" eb="12">
      <t>ゲンカ</t>
    </rPh>
    <rPh sb="12" eb="14">
      <t>ショウキャク</t>
    </rPh>
    <rPh sb="14" eb="15">
      <t>ヒ</t>
    </rPh>
    <rPh sb="16" eb="18">
      <t>ガイチュウ</t>
    </rPh>
    <rPh sb="18" eb="20">
      <t>コウチン</t>
    </rPh>
    <rPh sb="22" eb="24">
      <t>ウリアゲ</t>
    </rPh>
    <rPh sb="24" eb="25">
      <t>ダカ</t>
    </rPh>
    <phoneticPr fontId="2"/>
  </si>
  <si>
    <t>（支払手形・買掛金）÷１日あたり売上高</t>
    <rPh sb="1" eb="3">
      <t>シハライ</t>
    </rPh>
    <rPh sb="3" eb="5">
      <t>テガタ</t>
    </rPh>
    <rPh sb="6" eb="9">
      <t>カイカケキン</t>
    </rPh>
    <rPh sb="12" eb="13">
      <t>ニチ</t>
    </rPh>
    <rPh sb="16" eb="18">
      <t>ウリアゲ</t>
    </rPh>
    <rPh sb="18" eb="19">
      <t>ダカ</t>
    </rPh>
    <phoneticPr fontId="2"/>
  </si>
  <si>
    <t>従業者１人当たり粗付加価値額</t>
    <rPh sb="0" eb="3">
      <t>ジュウギョウシャ</t>
    </rPh>
    <rPh sb="3" eb="5">
      <t>ヒトリ</t>
    </rPh>
    <rPh sb="4" eb="5">
      <t>ニン</t>
    </rPh>
    <rPh sb="5" eb="6">
      <t>ア</t>
    </rPh>
    <rPh sb="8" eb="9">
      <t>アラ</t>
    </rPh>
    <rPh sb="9" eb="11">
      <t>フカ</t>
    </rPh>
    <rPh sb="11" eb="13">
      <t>カチ</t>
    </rPh>
    <rPh sb="13" eb="14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</si>
  <si>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</si>
  <si>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千円</t>
    <rPh sb="0" eb="2">
      <t>センエン</t>
    </rPh>
    <phoneticPr fontId="2"/>
  </si>
  <si>
    <t>粗付加価値額÷従業者数</t>
    <rPh sb="0" eb="1">
      <t>アラ</t>
    </rPh>
    <rPh sb="1" eb="3">
      <t>フカ</t>
    </rPh>
    <rPh sb="3" eb="5">
      <t>カチ</t>
    </rPh>
    <rPh sb="5" eb="6">
      <t>ガク</t>
    </rPh>
    <rPh sb="7" eb="8">
      <t>ジュウ</t>
    </rPh>
    <rPh sb="8" eb="11">
      <t>ギョウシャスウ</t>
    </rPh>
    <rPh sb="10" eb="11">
      <t>スウ</t>
    </rPh>
    <phoneticPr fontId="2"/>
  </si>
  <si>
    <t>売上高÷従業者数</t>
    <rPh sb="0" eb="2">
      <t>ウリアゲ</t>
    </rPh>
    <rPh sb="2" eb="3">
      <t>ダカ</t>
    </rPh>
    <rPh sb="4" eb="5">
      <t>ジュウ</t>
    </rPh>
    <rPh sb="5" eb="8">
      <t>ギョウシャスウ</t>
    </rPh>
    <rPh sb="7" eb="8">
      <t>スウ</t>
    </rPh>
    <phoneticPr fontId="2"/>
  </si>
  <si>
    <t>当座比率</t>
    <rPh sb="0" eb="2">
      <t>トウザ</t>
    </rPh>
    <rPh sb="2" eb="4">
      <t>ヒリツ</t>
    </rPh>
    <phoneticPr fontId="2"/>
  </si>
  <si>
    <t>流動比率</t>
    <rPh sb="0" eb="2">
      <t>リュウドウ</t>
    </rPh>
    <rPh sb="2" eb="4">
      <t>ヒリツ</t>
    </rPh>
    <phoneticPr fontId="2"/>
  </si>
  <si>
    <t>借入金回転期間</t>
    <rPh sb="0" eb="2">
      <t>カリイレ</t>
    </rPh>
    <rPh sb="2" eb="3">
      <t>キン</t>
    </rPh>
    <rPh sb="3" eb="5">
      <t>カイテン</t>
    </rPh>
    <rPh sb="5" eb="7">
      <t>キカン</t>
    </rPh>
    <phoneticPr fontId="2"/>
  </si>
  <si>
    <t>損益分岐点比率（経常利益）</t>
    <rPh sb="0" eb="2">
      <t>ソンエキ</t>
    </rPh>
    <rPh sb="2" eb="5">
      <t>ブンキテン</t>
    </rPh>
    <rPh sb="5" eb="7">
      <t>ヒリツ</t>
    </rPh>
    <rPh sb="8" eb="10">
      <t>ケイジョウ</t>
    </rPh>
    <rPh sb="10" eb="12">
      <t>リエキ</t>
    </rPh>
    <rPh sb="11" eb="12">
      <t>エイリ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</si>
  <si>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</si>
  <si>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</si>
  <si>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現預金合計+受取手形・売掛金/流動負債合計</t>
    <rPh sb="0" eb="3">
      <t>ゲンヨキン</t>
    </rPh>
    <rPh sb="3" eb="5">
      <t>ゴウケイ</t>
    </rPh>
    <rPh sb="6" eb="8">
      <t>ウケトリ</t>
    </rPh>
    <rPh sb="8" eb="10">
      <t>テガタ</t>
    </rPh>
    <rPh sb="11" eb="13">
      <t>ウリカケ</t>
    </rPh>
    <rPh sb="13" eb="14">
      <t>キン</t>
    </rPh>
    <rPh sb="15" eb="17">
      <t>リュウドウ</t>
    </rPh>
    <rPh sb="17" eb="19">
      <t>フサイ</t>
    </rPh>
    <rPh sb="19" eb="21">
      <t>ゴウケイ</t>
    </rPh>
    <phoneticPr fontId="2"/>
  </si>
  <si>
    <t>月</t>
    <rPh sb="0" eb="1">
      <t>ツキ</t>
    </rPh>
    <phoneticPr fontId="2"/>
  </si>
  <si>
    <t>短期・長期借入金÷平均月商</t>
    <rPh sb="0" eb="2">
      <t>タンキ</t>
    </rPh>
    <rPh sb="9" eb="11">
      <t>ヘイキン</t>
    </rPh>
    <rPh sb="11" eb="13">
      <t>ゲッショウ</t>
    </rPh>
    <phoneticPr fontId="2"/>
  </si>
  <si>
    <t>数値①</t>
    <rPh sb="0" eb="2">
      <t>スウチ</t>
    </rPh>
    <phoneticPr fontId="2"/>
  </si>
  <si>
    <t>業界平均②</t>
    <rPh sb="0" eb="2">
      <t>ギョウカイ</t>
    </rPh>
    <rPh sb="2" eb="4">
      <t>ヘイキン</t>
    </rPh>
    <phoneticPr fontId="2"/>
  </si>
  <si>
    <t>その他経費計</t>
    <rPh sb="2" eb="3">
      <t>ホカ</t>
    </rPh>
    <rPh sb="3" eb="5">
      <t>ケイヒ</t>
    </rPh>
    <rPh sb="5" eb="6">
      <t>ケイ</t>
    </rPh>
    <phoneticPr fontId="2"/>
  </si>
  <si>
    <t>従業者１人当たり人件費</t>
    <rPh sb="0" eb="3">
      <t>ジュウギョウシャ</t>
    </rPh>
    <rPh sb="3" eb="5">
      <t>ヒトリ</t>
    </rPh>
    <rPh sb="4" eb="5">
      <t>ニン</t>
    </rPh>
    <rPh sb="5" eb="6">
      <t>ア</t>
    </rPh>
    <rPh sb="8" eb="11">
      <t>ジンケンヒ</t>
    </rPh>
    <phoneticPr fontId="2"/>
  </si>
  <si>
    <t>↓参照業種名</t>
    <rPh sb="1" eb="3">
      <t>サンショウ</t>
    </rPh>
    <rPh sb="3" eb="5">
      <t>ギョウシュ</t>
    </rPh>
    <rPh sb="5" eb="6">
      <t>メイ</t>
    </rPh>
    <phoneticPr fontId="2"/>
  </si>
  <si>
    <t>単位</t>
    <rPh sb="0" eb="2">
      <t>タンイ</t>
    </rPh>
    <phoneticPr fontId="2"/>
  </si>
  <si>
    <t>流動資産÷流動負債</t>
    <rPh sb="0" eb="2">
      <t>リュウドウ</t>
    </rPh>
    <rPh sb="2" eb="4">
      <t>シサン</t>
    </rPh>
    <rPh sb="5" eb="7">
      <t>リュウドウ</t>
    </rPh>
    <rPh sb="7" eb="9">
      <t>フサイ</t>
    </rPh>
    <phoneticPr fontId="2"/>
  </si>
  <si>
    <t>□ 収益性</t>
    <rPh sb="2" eb="5">
      <t>シュウエキセイ</t>
    </rPh>
    <phoneticPr fontId="2"/>
  </si>
  <si>
    <t>□ 効率性</t>
    <rPh sb="2" eb="5">
      <t>コウリツセイ</t>
    </rPh>
    <phoneticPr fontId="2"/>
  </si>
  <si>
    <t>□ 生産性</t>
    <rPh sb="2" eb="5">
      <t>セイサンセイ</t>
    </rPh>
    <phoneticPr fontId="2"/>
  </si>
  <si>
    <t>□ 安全性</t>
    <rPh sb="2" eb="5">
      <t>アンゼンセイ</t>
    </rPh>
    <phoneticPr fontId="2"/>
  </si>
  <si>
    <t>従業員数（専従者含む）</t>
    <rPh sb="0" eb="3">
      <t>ジュウギョウイン</t>
    </rPh>
    <rPh sb="3" eb="4">
      <t>スウ</t>
    </rPh>
    <rPh sb="5" eb="8">
      <t>センジュウシャ</t>
    </rPh>
    <rPh sb="8" eb="9">
      <t>フク</t>
    </rPh>
    <phoneticPr fontId="2"/>
  </si>
  <si>
    <t>その他</t>
    <rPh sb="2" eb="3">
      <t>ホカ</t>
    </rPh>
    <phoneticPr fontId="2"/>
  </si>
  <si>
    <t>①：各区分の販売数量増減目標を入力</t>
    <rPh sb="2" eb="3">
      <t>カク</t>
    </rPh>
    <rPh sb="3" eb="5">
      <t>クブン</t>
    </rPh>
    <rPh sb="6" eb="8">
      <t>ハンバイ</t>
    </rPh>
    <rPh sb="8" eb="10">
      <t>スウリョウ</t>
    </rPh>
    <rPh sb="10" eb="12">
      <t>ゾウゲン</t>
    </rPh>
    <rPh sb="12" eb="14">
      <t>モクヒョウ</t>
    </rPh>
    <rPh sb="15" eb="17">
      <t>ニュウリョク</t>
    </rPh>
    <phoneticPr fontId="2"/>
  </si>
  <si>
    <t>◆販売数量向上策</t>
    <rPh sb="1" eb="3">
      <t>ハンバイ</t>
    </rPh>
    <rPh sb="3" eb="5">
      <t>スウリョウ</t>
    </rPh>
    <rPh sb="5" eb="7">
      <t>コウジョウ</t>
    </rPh>
    <rPh sb="7" eb="8">
      <t>サク</t>
    </rPh>
    <phoneticPr fontId="2"/>
  </si>
  <si>
    <t>全社</t>
    <rPh sb="0" eb="2">
      <t>ゼンシャ</t>
    </rPh>
    <phoneticPr fontId="2"/>
  </si>
  <si>
    <t>売上構成比
（％）</t>
    <rPh sb="0" eb="2">
      <t>ウリアゲ</t>
    </rPh>
    <rPh sb="2" eb="5">
      <t>コウセイヒ</t>
    </rPh>
    <phoneticPr fontId="2"/>
  </si>
  <si>
    <t>合計</t>
    <rPh sb="0" eb="2">
      <t>ゴウケイ</t>
    </rPh>
    <phoneticPr fontId="2"/>
  </si>
  <si>
    <t>④：差異欄で全社損益との大幅なズレが無いか検証</t>
    <rPh sb="2" eb="4">
      <t>サイ</t>
    </rPh>
    <rPh sb="4" eb="5">
      <t>ラン</t>
    </rPh>
    <rPh sb="6" eb="8">
      <t>ゼンシャ</t>
    </rPh>
    <rPh sb="8" eb="10">
      <t>ソンエキ</t>
    </rPh>
    <rPh sb="12" eb="14">
      <t>オオハバ</t>
    </rPh>
    <rPh sb="18" eb="19">
      <t>ナ</t>
    </rPh>
    <rPh sb="21" eb="23">
      <t>ケンショウ</t>
    </rPh>
    <phoneticPr fontId="2"/>
  </si>
  <si>
    <t>販売数量
増減目標</t>
    <rPh sb="0" eb="2">
      <t>ハンバイ</t>
    </rPh>
    <rPh sb="2" eb="4">
      <t>スウリョウ</t>
    </rPh>
    <rPh sb="5" eb="7">
      <t>ゾウゲン</t>
    </rPh>
    <rPh sb="7" eb="9">
      <t>モクヒョウ</t>
    </rPh>
    <phoneticPr fontId="2"/>
  </si>
  <si>
    <t>昨年度比増減</t>
    <rPh sb="0" eb="3">
      <t>サクネンド</t>
    </rPh>
    <rPh sb="3" eb="4">
      <t>ヒ</t>
    </rPh>
    <rPh sb="4" eb="6">
      <t>ゾウゲン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</si>
  <si>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</si>
  <si>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</si>
  <si>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</si>
  <si>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</si>
  <si>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優先順位</t>
    <rPh sb="0" eb="2">
      <t>ユウセン</t>
    </rPh>
    <rPh sb="2" eb="4">
      <t>ジュンイ</t>
    </rPh>
    <phoneticPr fontId="2"/>
  </si>
  <si>
    <t>区分</t>
    <rPh sb="0" eb="2">
      <t>クブン</t>
    </rPh>
    <phoneticPr fontId="2"/>
  </si>
  <si>
    <t>⑮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</si>
  <si>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</si>
  <si>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</si>
  <si>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</si>
  <si>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</si>
  <si>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</si>
  <si>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</si>
  <si>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</si>
  <si>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</si>
  <si>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</si>
  <si>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</si>
  <si>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No.</t>
    <phoneticPr fontId="2"/>
  </si>
  <si>
    <t>区分</t>
    <rPh sb="0" eb="2">
      <t>クブン</t>
    </rPh>
    <phoneticPr fontId="2"/>
  </si>
  <si>
    <t>課題・アクション</t>
    <rPh sb="0" eb="2">
      <t>カダイ</t>
    </rPh>
    <phoneticPr fontId="2"/>
  </si>
  <si>
    <t>売上増減率（％）</t>
    <rPh sb="2" eb="4">
      <t>ゾウゲン</t>
    </rPh>
    <phoneticPr fontId="2"/>
  </si>
  <si>
    <t>経費増減額（円）</t>
    <rPh sb="0" eb="2">
      <t>ケイヒ</t>
    </rPh>
    <rPh sb="2" eb="4">
      <t>ゾウゲン</t>
    </rPh>
    <rPh sb="4" eb="5">
      <t>ガク</t>
    </rPh>
    <rPh sb="6" eb="7">
      <t>エン</t>
    </rPh>
    <phoneticPr fontId="2"/>
  </si>
  <si>
    <t>Ⅰ．販売数量
［UP/DOWN・％］</t>
    <rPh sb="2" eb="4">
      <t>ハンバイ</t>
    </rPh>
    <rPh sb="4" eb="6">
      <t>スウリョウ</t>
    </rPh>
    <phoneticPr fontId="2"/>
  </si>
  <si>
    <t>Ⅱ．販売単価
［UP/DOWN・％］</t>
    <rPh sb="2" eb="4">
      <t>ハンバイ</t>
    </rPh>
    <rPh sb="4" eb="6">
      <t>タンカ</t>
    </rPh>
    <phoneticPr fontId="2"/>
  </si>
  <si>
    <t>Ⅳ．経費額
［増加・減少・円］</t>
    <rPh sb="2" eb="4">
      <t>ケイヒ</t>
    </rPh>
    <rPh sb="4" eb="5">
      <t>ガク</t>
    </rPh>
    <rPh sb="7" eb="9">
      <t>ゾウカ</t>
    </rPh>
    <rPh sb="10" eb="12">
      <t>ゲンショウ</t>
    </rPh>
    <rPh sb="13" eb="14">
      <t>エン</t>
    </rPh>
    <phoneticPr fontId="2"/>
  </si>
  <si>
    <t>　前年比悪化または業界平均を下回った項目</t>
    <rPh sb="1" eb="4">
      <t>ゼンネンヒ</t>
    </rPh>
    <rPh sb="4" eb="6">
      <t>アッカ</t>
    </rPh>
    <rPh sb="9" eb="11">
      <t>ギョウカイ</t>
    </rPh>
    <rPh sb="11" eb="13">
      <t>ヘイキン</t>
    </rPh>
    <rPh sb="14" eb="16">
      <t>シタマワ</t>
    </rPh>
    <rPh sb="18" eb="20">
      <t>コウモク</t>
    </rPh>
    <phoneticPr fontId="2"/>
  </si>
  <si>
    <t>経費（販売管理費）</t>
    <rPh sb="0" eb="2">
      <t>ケイヒ</t>
    </rPh>
    <rPh sb="3" eb="5">
      <t>ハンバイ</t>
    </rPh>
    <rPh sb="5" eb="8">
      <t>カンリヒ</t>
    </rPh>
    <phoneticPr fontId="2"/>
  </si>
  <si>
    <t>営業外収支</t>
    <rPh sb="0" eb="3">
      <t>エイギョウガイ</t>
    </rPh>
    <rPh sb="3" eb="5">
      <t>シュウシ</t>
    </rPh>
    <phoneticPr fontId="2"/>
  </si>
  <si>
    <t>Ⅱ．販売単価増減による売上増減率</t>
    <rPh sb="2" eb="4">
      <t>ハンバイ</t>
    </rPh>
    <rPh sb="4" eb="6">
      <t>タンカ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</si>
  <si>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Ⅰ．販売数量増減による売上増減率</t>
    <rPh sb="2" eb="4">
      <t>ハンバイ</t>
    </rPh>
    <rPh sb="4" eb="6">
      <t>スウリョウ</t>
    </rPh>
    <rPh sb="6" eb="8">
      <t>ゾウゲン</t>
    </rPh>
    <rPh sb="11" eb="13">
      <t>ウリアゲ</t>
    </rPh>
    <rPh sb="13" eb="15">
      <t>ゾウゲン</t>
    </rPh>
    <rPh sb="15" eb="16">
      <t>リツ</t>
    </rPh>
    <phoneticPr fontId="2"/>
  </si>
  <si>
    <t>　【売上総利益（粗利益）】</t>
    <rPh sb="2" eb="4">
      <t>ウリアゲ</t>
    </rPh>
    <rPh sb="4" eb="7">
      <t>ソウリエキ</t>
    </rPh>
    <rPh sb="8" eb="11">
      <t>アラリエキ</t>
    </rPh>
    <phoneticPr fontId="2"/>
  </si>
  <si>
    <t>【営業利益】</t>
    <rPh sb="1" eb="3">
      <t>エイギョウ</t>
    </rPh>
    <rPh sb="3" eb="5">
      <t>リエキ</t>
    </rPh>
    <phoneticPr fontId="2"/>
  </si>
  <si>
    <t>【経常利益】</t>
    <rPh sb="1" eb="3">
      <t>ケイジョウ</t>
    </rPh>
    <rPh sb="3" eb="5">
      <t>リエキ</t>
    </rPh>
    <rPh sb="4" eb="5">
      <t>エイリ</t>
    </rPh>
    <phoneticPr fontId="2"/>
  </si>
  <si>
    <t>１．前期損益</t>
    <rPh sb="2" eb="4">
      <t>ゼンキ</t>
    </rPh>
    <rPh sb="4" eb="6">
      <t>ソンエキ</t>
    </rPh>
    <phoneticPr fontId="2"/>
  </si>
  <si>
    <t>□ 貸借対照表</t>
    <rPh sb="2" eb="4">
      <t>タイシャク</t>
    </rPh>
    <rPh sb="4" eb="7">
      <t>タイショウヒョウ</t>
    </rPh>
    <phoneticPr fontId="2"/>
  </si>
  <si>
    <t>□ 損益計算書</t>
    <rPh sb="2" eb="4">
      <t>ソンエキ</t>
    </rPh>
    <rPh sb="4" eb="7">
      <t>ケイサンショ</t>
    </rPh>
    <phoneticPr fontId="2"/>
  </si>
  <si>
    <t>伸び率</t>
    <rPh sb="0" eb="1">
      <t>ノ</t>
    </rPh>
    <rPh sb="2" eb="3">
      <t>リツ</t>
    </rPh>
    <phoneticPr fontId="2"/>
  </si>
  <si>
    <t>増加額</t>
    <rPh sb="0" eb="2">
      <t>ゾウカ</t>
    </rPh>
    <rPh sb="2" eb="3">
      <t>ガク</t>
    </rPh>
    <phoneticPr fontId="2"/>
  </si>
  <si>
    <t>売上高（収入）</t>
    <rPh sb="0" eb="2">
      <t>ウリアゲ</t>
    </rPh>
    <rPh sb="2" eb="3">
      <t>ダカ</t>
    </rPh>
    <rPh sb="4" eb="6">
      <t>シュウニュウ</t>
    </rPh>
    <phoneticPr fontId="2"/>
  </si>
  <si>
    <t>営業利益</t>
    <rPh sb="0" eb="2">
      <t>エイギョウ</t>
    </rPh>
    <rPh sb="2" eb="4">
      <t>リエキ</t>
    </rPh>
    <phoneticPr fontId="2"/>
  </si>
  <si>
    <t>経常利益</t>
    <rPh sb="0" eb="2">
      <t>ケイジョウ</t>
    </rPh>
    <rPh sb="2" eb="4">
      <t>リエキ</t>
    </rPh>
    <phoneticPr fontId="2"/>
  </si>
  <si>
    <t>目標損益</t>
    <rPh sb="0" eb="2">
      <t>モクヒョウ</t>
    </rPh>
    <rPh sb="2" eb="4">
      <t>ソンエキ</t>
    </rPh>
    <phoneticPr fontId="2"/>
  </si>
  <si>
    <t>目標差異</t>
    <rPh sb="0" eb="2">
      <t>モクヒョウ</t>
    </rPh>
    <rPh sb="2" eb="4">
      <t>サイ</t>
    </rPh>
    <phoneticPr fontId="2"/>
  </si>
  <si>
    <t>③：全社目標損益で試算した各数値との整合の検証</t>
    <rPh sb="2" eb="4">
      <t>ゼンシャ</t>
    </rPh>
    <rPh sb="4" eb="6">
      <t>モクヒョウ</t>
    </rPh>
    <rPh sb="6" eb="8">
      <t>ソンエキ</t>
    </rPh>
    <rPh sb="9" eb="11">
      <t>シサン</t>
    </rPh>
    <rPh sb="13" eb="16">
      <t>カクスウチ</t>
    </rPh>
    <rPh sb="18" eb="20">
      <t>セイゴウ</t>
    </rPh>
    <rPh sb="21" eb="23">
      <t>ケンショウ</t>
    </rPh>
    <phoneticPr fontId="2"/>
  </si>
  <si>
    <t>業界平均比高い②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</si>
  <si>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業界平均比高い①</t>
    <rPh sb="0" eb="2">
      <t>ギョウカイ</t>
    </rPh>
    <rPh sb="2" eb="4">
      <t>ヘイキン</t>
    </rPh>
    <rPh sb="4" eb="5">
      <t>ヒ</t>
    </rPh>
    <rPh sb="5" eb="6">
      <t>タカ</t>
    </rPh>
    <phoneticPr fontId="2"/>
  </si>
  <si>
    <t>業界平均比低い①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</si>
  <si>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業界平均比低い②</t>
    <rPh sb="0" eb="2">
      <t>ギョウカイ</t>
    </rPh>
    <rPh sb="2" eb="4">
      <t>ヘイキン</t>
    </rPh>
    <rPh sb="4" eb="5">
      <t>ヒ</t>
    </rPh>
    <rPh sb="5" eb="6">
      <t>ヒク</t>
    </rPh>
    <phoneticPr fontId="2"/>
  </si>
  <si>
    <t>販促費用等、必要なコストにも消極的である</t>
    <rPh sb="0" eb="2">
      <t>ハンソク</t>
    </rPh>
    <rPh sb="2" eb="4">
      <t>ヒヨウ</t>
    </rPh>
    <rPh sb="4" eb="5">
      <t>ナド</t>
    </rPh>
    <rPh sb="6" eb="8">
      <t>ヒツヨウ</t>
    </rPh>
    <rPh sb="14" eb="17">
      <t>ショウキョクテキ</t>
    </rPh>
    <phoneticPr fontId="2"/>
  </si>
  <si>
    <t>資金繰りに窮して回収を急いでいる</t>
    <rPh sb="0" eb="2">
      <t>シキン</t>
    </rPh>
    <rPh sb="2" eb="3">
      <t>グ</t>
    </rPh>
    <rPh sb="5" eb="6">
      <t>キュウ</t>
    </rPh>
    <rPh sb="8" eb="10">
      <t>カイシュウ</t>
    </rPh>
    <rPh sb="11" eb="12">
      <t>イソ</t>
    </rPh>
    <phoneticPr fontId="2"/>
  </si>
  <si>
    <t>従業員の長期雇用や処遇に対する意識が高い</t>
    <rPh sb="0" eb="3">
      <t>ジュウギョウイン</t>
    </rPh>
    <rPh sb="4" eb="6">
      <t>チョウキ</t>
    </rPh>
    <rPh sb="6" eb="8">
      <t>コヨウ</t>
    </rPh>
    <rPh sb="9" eb="11">
      <t>ショグウ</t>
    </rPh>
    <rPh sb="12" eb="13">
      <t>タイ</t>
    </rPh>
    <rPh sb="15" eb="17">
      <t>イシキ</t>
    </rPh>
    <rPh sb="18" eb="19">
      <t>タカ</t>
    </rPh>
    <phoneticPr fontId="2"/>
  </si>
  <si>
    <t>効率的な採用、要員が出来ている</t>
    <rPh sb="0" eb="3">
      <t>コウリツテキ</t>
    </rPh>
    <rPh sb="4" eb="6">
      <t>サイヨウ</t>
    </rPh>
    <rPh sb="7" eb="9">
      <t>ヨウイン</t>
    </rPh>
    <rPh sb="10" eb="12">
      <t>デキ</t>
    </rPh>
    <phoneticPr fontId="2"/>
  </si>
  <si>
    <t>雇用、処遇に対する意識が低く、定着率も低い</t>
    <rPh sb="0" eb="2">
      <t>コヨウ</t>
    </rPh>
    <rPh sb="3" eb="5">
      <t>ショグウ</t>
    </rPh>
    <rPh sb="6" eb="7">
      <t>タイ</t>
    </rPh>
    <rPh sb="9" eb="11">
      <t>イシキ</t>
    </rPh>
    <rPh sb="12" eb="13">
      <t>ヒク</t>
    </rPh>
    <rPh sb="15" eb="18">
      <t>テイチャクリツ</t>
    </rPh>
    <rPh sb="19" eb="20">
      <t>ヒク</t>
    </rPh>
    <phoneticPr fontId="2"/>
  </si>
  <si>
    <t>-</t>
    <phoneticPr fontId="2"/>
  </si>
  <si>
    <t>　【営業利益】</t>
    <rPh sb="2" eb="4">
      <t>エイギョウ</t>
    </rPh>
    <rPh sb="4" eb="6">
      <t>リエキ</t>
    </rPh>
    <phoneticPr fontId="2"/>
  </si>
  <si>
    <t>その他営業外支出</t>
    <rPh sb="2" eb="3">
      <t>ホカ</t>
    </rPh>
    <rPh sb="3" eb="6">
      <t>エイギョウガイ</t>
    </rPh>
    <rPh sb="6" eb="8">
      <t>シシュツ</t>
    </rPh>
    <phoneticPr fontId="2"/>
  </si>
  <si>
    <t>特別
損益</t>
    <rPh sb="0" eb="2">
      <t>トクベツ</t>
    </rPh>
    <rPh sb="3" eb="5">
      <t>ソンエキ</t>
    </rPh>
    <phoneticPr fontId="2"/>
  </si>
  <si>
    <t>【税引後当期利益】</t>
    <rPh sb="1" eb="3">
      <t>ゼイビ</t>
    </rPh>
    <rPh sb="3" eb="4">
      <t>ゴ</t>
    </rPh>
    <rPh sb="4" eb="6">
      <t>トウキ</t>
    </rPh>
    <rPh sb="6" eb="8">
      <t>リエキ</t>
    </rPh>
    <phoneticPr fontId="2"/>
  </si>
  <si>
    <t>【税引前当期利益】</t>
    <rPh sb="1" eb="3">
      <t>ゼイビ</t>
    </rPh>
    <rPh sb="3" eb="4">
      <t>マエ</t>
    </rPh>
    <rPh sb="4" eb="6">
      <t>トウキ</t>
    </rPh>
    <rPh sb="6" eb="8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</si>
  <si>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</si>
  <si>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</si>
  <si>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【税引後利益】</t>
    <rPh sb="1" eb="3">
      <t>ゼイビ</t>
    </rPh>
    <rPh sb="3" eb="4">
      <t>ゴ</t>
    </rPh>
    <rPh sb="4" eb="6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</si>
  <si>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</si>
  <si>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※専従者給与</t>
    <rPh sb="1" eb="4">
      <t>センジュウシャ</t>
    </rPh>
    <rPh sb="4" eb="6">
      <t>キュウヨ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</si>
  <si>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組戻額計（収入）</t>
    </r>
    <rPh sb="1" eb="2">
      <t>カククミ</t>
    </rPh>
    <rPh sb="2" eb="3">
      <t>モド</t>
    </rPh>
    <rPh sb="3" eb="4">
      <t>ガク</t>
    </rPh>
    <rPh sb="4" eb="5">
      <t>ケイ</t>
    </rPh>
    <rPh sb="6" eb="8">
      <t>シュウニュウ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</si>
  <si>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繰入額計（支出）</t>
    </r>
    <rPh sb="1" eb="3">
      <t>クリイレ</t>
    </rPh>
    <rPh sb="3" eb="4">
      <t>ガク</t>
    </rPh>
    <rPh sb="4" eb="5">
      <t>ケイ</t>
    </rPh>
    <rPh sb="6" eb="8">
      <t>シシュツ</t>
    </rPh>
    <phoneticPr fontId="2"/>
  </si>
  <si>
    <r>
      <t>法人税等（</t>
    </r>
    <r>
      <rPr>
        <b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納税額）</t>
    </r>
    <rPh sb="0" eb="4">
      <t>ホウジンゼイナド</t>
    </rPh>
    <rPh sb="6" eb="8">
      <t>ノウゼイ</t>
    </rPh>
    <rPh sb="8" eb="9">
      <t>ガク</t>
    </rPh>
    <phoneticPr fontId="2"/>
  </si>
  <si>
    <t>【経常利益】</t>
    <rPh sb="1" eb="3">
      <t>ケイジョウ</t>
    </rPh>
    <rPh sb="3" eb="5">
      <t>リエキ</t>
    </rPh>
    <phoneticPr fontId="2"/>
  </si>
  <si>
    <t>営業外収入</t>
    <rPh sb="0" eb="3">
      <t>エイギョウガイ</t>
    </rPh>
    <rPh sb="3" eb="5">
      <t>シュウニュウ</t>
    </rPh>
    <phoneticPr fontId="2"/>
  </si>
  <si>
    <t>営業外
収支</t>
    <rPh sb="0" eb="3">
      <t>エイギョウガイ</t>
    </rPh>
    <rPh sb="4" eb="6">
      <t>シュウシ</t>
    </rPh>
    <phoneticPr fontId="2"/>
  </si>
  <si>
    <t>営業外収入</t>
    <rPh sb="0" eb="3">
      <t>エイギョウガイ</t>
    </rPh>
    <rPh sb="3" eb="5">
      <t>シュウニュウ</t>
    </rPh>
    <phoneticPr fontId="2"/>
  </si>
  <si>
    <t>法人税等（※納税額）</t>
    <rPh sb="0" eb="4">
      <t>ホウジンゼイナド</t>
    </rPh>
    <rPh sb="6" eb="8">
      <t>ノウゼイ</t>
    </rPh>
    <rPh sb="8" eb="9">
      <t>ガク</t>
    </rPh>
    <phoneticPr fontId="2"/>
  </si>
  <si>
    <t>特別損失</t>
    <rPh sb="0" eb="2">
      <t>トクベツ</t>
    </rPh>
    <rPh sb="2" eb="4">
      <t>ソンシツ</t>
    </rPh>
    <phoneticPr fontId="2"/>
  </si>
  <si>
    <t>特別利益</t>
    <rPh sb="0" eb="2">
      <t>トクベツ</t>
    </rPh>
    <rPh sb="2" eb="4">
      <t>リエキ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</si>
  <si>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</si>
  <si>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</si>
  <si>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※給与（年金）所得</t>
    <rPh sb="1" eb="3">
      <t>キュウヨ</t>
    </rPh>
    <rPh sb="4" eb="6">
      <t>ネンキン</t>
    </rPh>
    <rPh sb="7" eb="9">
      <t>ショトク</t>
    </rPh>
    <phoneticPr fontId="2"/>
  </si>
  <si>
    <t>※その他所得</t>
    <rPh sb="3" eb="4">
      <t>ホカ</t>
    </rPh>
    <rPh sb="4" eb="6">
      <t>ショトク</t>
    </rPh>
    <phoneticPr fontId="2"/>
  </si>
  <si>
    <t>※家計費</t>
    <rPh sb="1" eb="3">
      <t>カケイ</t>
    </rPh>
    <rPh sb="3" eb="4">
      <t>ヒ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</si>
  <si>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</si>
  <si>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</si>
  <si>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減価償却費③</t>
    <rPh sb="0" eb="2">
      <t>ゲンカ</t>
    </rPh>
    <rPh sb="2" eb="4">
      <t>ショウキャク</t>
    </rPh>
    <rPh sb="4" eb="5">
      <t>ヒ</t>
    </rPh>
    <phoneticPr fontId="2"/>
  </si>
  <si>
    <r>
      <rPr>
        <b/>
        <sz val="10"/>
        <rFont val="ＭＳ Ｐゴシック"/>
        <family val="3"/>
        <charset val="128"/>
        <scheme val="minor"/>
      </rPr>
      <t>※</t>
    </r>
    <r>
      <rPr>
        <sz val="10"/>
        <rFont val="ＭＳ Ｐゴシック"/>
        <family val="3"/>
        <charset val="128"/>
        <scheme val="minor"/>
      </rPr>
      <t>専従者給与④</t>
    </r>
    <rPh sb="1" eb="4">
      <t>センジュウシャ</t>
    </rPh>
    <rPh sb="4" eb="6">
      <t>キュウヨ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</si>
  <si>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給与（年金）所得</t>
    </r>
    <rPh sb="1" eb="3">
      <t>キュウヨ</t>
    </rPh>
    <rPh sb="4" eb="6">
      <t>ネンキン</t>
    </rPh>
    <rPh sb="7" eb="9">
      <t>ショトク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</si>
  <si>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家計費②</t>
    </r>
    <rPh sb="1" eb="3">
      <t>カケイ</t>
    </rPh>
    <rPh sb="3" eb="4">
      <t>ヒ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</si>
  <si>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※</t>
    </r>
    <r>
      <rPr>
        <sz val="10"/>
        <color theme="1"/>
        <rFont val="ＭＳ Ｐゴシック"/>
        <family val="2"/>
        <charset val="128"/>
        <scheme val="minor"/>
      </rPr>
      <t>その他所得</t>
    </r>
    <rPh sb="3" eb="4">
      <t>ホカ</t>
    </rPh>
    <rPh sb="4" eb="6">
      <t>ショトク</t>
    </rPh>
    <phoneticPr fontId="2"/>
  </si>
  <si>
    <r>
      <rPr>
        <b/>
        <sz val="10"/>
        <color theme="1"/>
        <rFont val="ＭＳ Ｐゴシック"/>
        <family val="3"/>
        <charset val="128"/>
        <scheme val="minor"/>
      </rPr>
      <t>キャッシュフロー（Ａ）</t>
    </r>
    <r>
      <rPr>
        <sz val="10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（当期利益＋減価償却費）</t>
    </r>
    <rPh sb="13" eb="15">
      <t>トウキ</t>
    </rPh>
    <rPh sb="15" eb="17">
      <t>リエキ</t>
    </rPh>
    <rPh sb="18" eb="20">
      <t>ゲンカ</t>
    </rPh>
    <rPh sb="20" eb="22">
      <t>ショウキャク</t>
    </rPh>
    <rPh sb="22" eb="23">
      <t>ヒ</t>
    </rPh>
    <phoneticPr fontId="2"/>
  </si>
  <si>
    <t>余剰キャッシュフロー</t>
    <rPh sb="0" eb="2">
      <t>ヨジョウ</t>
    </rPh>
    <phoneticPr fontId="2"/>
  </si>
  <si>
    <t>期末現預金残高見込み</t>
    <rPh sb="0" eb="2">
      <t>キマツ</t>
    </rPh>
    <rPh sb="2" eb="5">
      <t>ゲンヨキン</t>
    </rPh>
    <rPh sb="5" eb="6">
      <t>ザン</t>
    </rPh>
    <rPh sb="6" eb="7">
      <t>ダカ</t>
    </rPh>
    <rPh sb="7" eb="9">
      <t>ミコ</t>
    </rPh>
    <phoneticPr fontId="2"/>
  </si>
  <si>
    <t>新規借入分の返済額（▲）</t>
    <rPh sb="0" eb="2">
      <t>シンキ</t>
    </rPh>
    <rPh sb="2" eb="4">
      <t>カリイレ</t>
    </rPh>
    <rPh sb="4" eb="5">
      <t>ブン</t>
    </rPh>
    <rPh sb="6" eb="8">
      <t>ヘンサイ</t>
    </rPh>
    <rPh sb="8" eb="9">
      <t>ガク</t>
    </rPh>
    <phoneticPr fontId="2"/>
  </si>
  <si>
    <t>その他収入等（＋）</t>
    <rPh sb="2" eb="3">
      <t>ホカ</t>
    </rPh>
    <rPh sb="3" eb="5">
      <t>シュウニュウ</t>
    </rPh>
    <rPh sb="5" eb="6">
      <t>ナド</t>
    </rPh>
    <phoneticPr fontId="2"/>
  </si>
  <si>
    <r>
      <t>借入金残高合計　</t>
    </r>
    <r>
      <rPr>
        <b/>
        <sz val="10"/>
        <color theme="1"/>
        <rFont val="ＭＳ Ｐゴシック"/>
        <family val="3"/>
        <charset val="128"/>
        <scheme val="minor"/>
      </rPr>
      <t>（Ｂ）</t>
    </r>
    <rPh sb="0" eb="2">
      <t>カリイレ</t>
    </rPh>
    <rPh sb="2" eb="3">
      <t>キン</t>
    </rPh>
    <rPh sb="3" eb="5">
      <t>ザンダカ</t>
    </rPh>
    <rPh sb="5" eb="7">
      <t>ゴウケイ</t>
    </rPh>
    <phoneticPr fontId="2"/>
  </si>
  <si>
    <r>
      <t>債務償還年数　</t>
    </r>
    <r>
      <rPr>
        <b/>
        <sz val="10"/>
        <color theme="1"/>
        <rFont val="ＭＳ Ｐゴシック"/>
        <family val="3"/>
        <charset val="128"/>
        <scheme val="minor"/>
      </rPr>
      <t>（Ｂ÷Ａ）</t>
    </r>
    <rPh sb="0" eb="2">
      <t>サイム</t>
    </rPh>
    <rPh sb="2" eb="4">
      <t>ショウカン</t>
    </rPh>
    <rPh sb="4" eb="6">
      <t>ネンスウ</t>
    </rPh>
    <phoneticPr fontId="2"/>
  </si>
  <si>
    <t>【目標期】</t>
    <rPh sb="1" eb="3">
      <t>モクヒョウ</t>
    </rPh>
    <rPh sb="3" eb="4">
      <t>キ</t>
    </rPh>
    <phoneticPr fontId="2"/>
  </si>
  <si>
    <t>価格をもっと柔軟にすれば売上が伸びる余地がある</t>
    <rPh sb="0" eb="2">
      <t>カカク</t>
    </rPh>
    <rPh sb="6" eb="8">
      <t>ジュウナン</t>
    </rPh>
    <rPh sb="12" eb="14">
      <t>ウリアゲ</t>
    </rPh>
    <rPh sb="15" eb="16">
      <t>ノ</t>
    </rPh>
    <rPh sb="18" eb="20">
      <t>ヨチ</t>
    </rPh>
    <phoneticPr fontId="2"/>
  </si>
  <si>
    <t>他よりも低価格で売れるノウハウを持っている</t>
    <rPh sb="0" eb="1">
      <t>ホカ</t>
    </rPh>
    <rPh sb="4" eb="7">
      <t>テイカカク</t>
    </rPh>
    <rPh sb="8" eb="9">
      <t>ウ</t>
    </rPh>
    <rPh sb="9" eb="10">
      <t>ショウバイ</t>
    </rPh>
    <rPh sb="16" eb="17">
      <t>モ</t>
    </rPh>
    <phoneticPr fontId="2"/>
  </si>
  <si>
    <t>効率的な販売、販促を行っている</t>
    <rPh sb="0" eb="3">
      <t>コウリツテキ</t>
    </rPh>
    <rPh sb="4" eb="6">
      <t>ハンバイ</t>
    </rPh>
    <rPh sb="7" eb="9">
      <t>ハンソク</t>
    </rPh>
    <rPh sb="10" eb="11">
      <t>オコナ</t>
    </rPh>
    <phoneticPr fontId="2"/>
  </si>
  <si>
    <t>もっと販売、販促を行う余地（「売り逃し」）がある</t>
    <rPh sb="3" eb="5">
      <t>ハンバイ</t>
    </rPh>
    <rPh sb="6" eb="8">
      <t>ハンソク</t>
    </rPh>
    <rPh sb="9" eb="10">
      <t>オコナ</t>
    </rPh>
    <rPh sb="11" eb="13">
      <t>ヨチ</t>
    </rPh>
    <rPh sb="15" eb="16">
      <t>ウ</t>
    </rPh>
    <rPh sb="17" eb="18">
      <t>ノガ</t>
    </rPh>
    <phoneticPr fontId="2"/>
  </si>
  <si>
    <t>積極的な販売活動や販促が売上を支えている</t>
    <rPh sb="0" eb="3">
      <t>セッキョクテキ</t>
    </rPh>
    <rPh sb="4" eb="6">
      <t>ハンバイ</t>
    </rPh>
    <rPh sb="6" eb="8">
      <t>カツドウ</t>
    </rPh>
    <rPh sb="9" eb="11">
      <t>ハンソク</t>
    </rPh>
    <rPh sb="12" eb="14">
      <t>ウリアゲ</t>
    </rPh>
    <rPh sb="15" eb="16">
      <t>ササ</t>
    </rPh>
    <phoneticPr fontId="2"/>
  </si>
  <si>
    <t>販売活動、販促があまり成果に結び付いていない</t>
    <rPh sb="0" eb="2">
      <t>ハンバイ</t>
    </rPh>
    <rPh sb="2" eb="4">
      <t>カツドウ</t>
    </rPh>
    <rPh sb="5" eb="7">
      <t>ハンソク</t>
    </rPh>
    <rPh sb="11" eb="13">
      <t>セイカ</t>
    </rPh>
    <rPh sb="14" eb="15">
      <t>ムス</t>
    </rPh>
    <rPh sb="16" eb="17">
      <t>ツ</t>
    </rPh>
    <phoneticPr fontId="2"/>
  </si>
  <si>
    <t>Ａ：「強み」の仮説</t>
    <rPh sb="3" eb="4">
      <t>ツヨ</t>
    </rPh>
    <rPh sb="7" eb="9">
      <t>カセツ</t>
    </rPh>
    <phoneticPr fontId="2"/>
  </si>
  <si>
    <t>Ｂ：「弱み」の仮説</t>
    <rPh sb="3" eb="4">
      <t>ヨワ</t>
    </rPh>
    <rPh sb="7" eb="9">
      <t>カセツ</t>
    </rPh>
    <phoneticPr fontId="2"/>
  </si>
  <si>
    <t>販売能力の高い従業員が売上を支えている</t>
    <rPh sb="0" eb="2">
      <t>ハンバイ</t>
    </rPh>
    <rPh sb="2" eb="4">
      <t>ノウリョク</t>
    </rPh>
    <rPh sb="3" eb="4">
      <t>リョク</t>
    </rPh>
    <rPh sb="5" eb="6">
      <t>タカ</t>
    </rPh>
    <rPh sb="7" eb="10">
      <t>ジュウギョウイン</t>
    </rPh>
    <rPh sb="11" eb="13">
      <t>ウリアゲ</t>
    </rPh>
    <rPh sb="14" eb="15">
      <t>ササ</t>
    </rPh>
    <phoneticPr fontId="2"/>
  </si>
  <si>
    <t>販売や管理要員の動きが非効率に見える</t>
    <rPh sb="0" eb="2">
      <t>ハンバイ</t>
    </rPh>
    <rPh sb="3" eb="5">
      <t>カンリ</t>
    </rPh>
    <rPh sb="5" eb="7">
      <t>ヨウイン</t>
    </rPh>
    <rPh sb="8" eb="9">
      <t>ウゴ</t>
    </rPh>
    <rPh sb="11" eb="14">
      <t>ヒコウリツ</t>
    </rPh>
    <rPh sb="15" eb="16">
      <t>ミ</t>
    </rPh>
    <phoneticPr fontId="2"/>
  </si>
  <si>
    <t>販売や管理要員の動きが効率的である</t>
    <rPh sb="0" eb="2">
      <t>ハンバイ</t>
    </rPh>
    <rPh sb="3" eb="5">
      <t>カンリ</t>
    </rPh>
    <rPh sb="5" eb="7">
      <t>ヨウイン</t>
    </rPh>
    <rPh sb="8" eb="9">
      <t>ウゴ</t>
    </rPh>
    <rPh sb="11" eb="14">
      <t>コウリツテキ</t>
    </rPh>
    <phoneticPr fontId="2"/>
  </si>
  <si>
    <t>業務量に販売や管理要員が足りていない</t>
    <rPh sb="0" eb="3">
      <t>ギョウムリョウ</t>
    </rPh>
    <rPh sb="4" eb="6">
      <t>ハンバイ</t>
    </rPh>
    <rPh sb="7" eb="9">
      <t>カンリ</t>
    </rPh>
    <rPh sb="9" eb="11">
      <t>ヨウイン</t>
    </rPh>
    <rPh sb="12" eb="13">
      <t>タブソク</t>
    </rPh>
    <phoneticPr fontId="2"/>
  </si>
  <si>
    <t>戦略的、積極的に販促等の費用を投じている</t>
    <rPh sb="0" eb="3">
      <t>センリャクテキ</t>
    </rPh>
    <rPh sb="4" eb="7">
      <t>セッキョクテキ</t>
    </rPh>
    <rPh sb="8" eb="10">
      <t>ハンソク</t>
    </rPh>
    <rPh sb="10" eb="11">
      <t>ナド</t>
    </rPh>
    <rPh sb="12" eb="14">
      <t>ヒヨウ</t>
    </rPh>
    <rPh sb="15" eb="16">
      <t>トウ</t>
    </rPh>
    <phoneticPr fontId="2"/>
  </si>
  <si>
    <t>費用対効果が不透明、ルーズな支出が多い</t>
    <rPh sb="0" eb="5">
      <t>ヒヨウタイコウカ</t>
    </rPh>
    <rPh sb="6" eb="9">
      <t>フトウメイ</t>
    </rPh>
    <rPh sb="14" eb="16">
      <t>シシュツ</t>
    </rPh>
    <rPh sb="17" eb="18">
      <t>オオ</t>
    </rPh>
    <phoneticPr fontId="2"/>
  </si>
  <si>
    <t>費用対効果を意識し、効率的な支出を行っている</t>
    <rPh sb="0" eb="2">
      <t>ヒヨウ</t>
    </rPh>
    <rPh sb="2" eb="3">
      <t>タイ</t>
    </rPh>
    <rPh sb="3" eb="5">
      <t>コウカ</t>
    </rPh>
    <rPh sb="6" eb="8">
      <t>イシキ</t>
    </rPh>
    <rPh sb="10" eb="12">
      <t>コウリツ</t>
    </rPh>
    <rPh sb="12" eb="13">
      <t>テキ</t>
    </rPh>
    <rPh sb="14" eb="16">
      <t>シシュツ</t>
    </rPh>
    <rPh sb="17" eb="18">
      <t>オコナ</t>
    </rPh>
    <phoneticPr fontId="2"/>
  </si>
  <si>
    <t>必要な投資を無駄なく抑えて行っている</t>
    <rPh sb="0" eb="2">
      <t>ヒツヨウ</t>
    </rPh>
    <rPh sb="3" eb="5">
      <t>トウシ</t>
    </rPh>
    <rPh sb="6" eb="8">
      <t>ムダ</t>
    </rPh>
    <rPh sb="10" eb="11">
      <t>オサ</t>
    </rPh>
    <rPh sb="13" eb="14">
      <t>オコナ</t>
    </rPh>
    <phoneticPr fontId="2"/>
  </si>
  <si>
    <t>投資に消極的で、古い備品や設備が気になる</t>
    <rPh sb="0" eb="2">
      <t>トウシ</t>
    </rPh>
    <rPh sb="3" eb="6">
      <t>ショウキョクテキ</t>
    </rPh>
    <rPh sb="8" eb="9">
      <t>フル</t>
    </rPh>
    <rPh sb="10" eb="12">
      <t>ビヒン</t>
    </rPh>
    <rPh sb="13" eb="15">
      <t>セツビ</t>
    </rPh>
    <rPh sb="16" eb="17">
      <t>キ</t>
    </rPh>
    <phoneticPr fontId="2"/>
  </si>
  <si>
    <t>戦略的な投資を計画的に行っている</t>
    <rPh sb="0" eb="3">
      <t>センリャクテキ</t>
    </rPh>
    <rPh sb="4" eb="6">
      <t>トウシ</t>
    </rPh>
    <rPh sb="7" eb="10">
      <t>ケイカクテキ</t>
    </rPh>
    <rPh sb="11" eb="12">
      <t>オコナ</t>
    </rPh>
    <phoneticPr fontId="2"/>
  </si>
  <si>
    <t>思いつきや効果が不透明な投資が多い</t>
    <rPh sb="0" eb="1">
      <t>オモ</t>
    </rPh>
    <rPh sb="5" eb="7">
      <t>コウカ</t>
    </rPh>
    <rPh sb="8" eb="11">
      <t>フトウメイ</t>
    </rPh>
    <rPh sb="12" eb="14">
      <t>トウシ</t>
    </rPh>
    <rPh sb="15" eb="16">
      <t>オオ</t>
    </rPh>
    <phoneticPr fontId="2"/>
  </si>
  <si>
    <t>回収にルーズで資金繰りにも影響している</t>
    <rPh sb="0" eb="2">
      <t>カイシュウ</t>
    </rPh>
    <rPh sb="7" eb="9">
      <t>シキン</t>
    </rPh>
    <rPh sb="9" eb="10">
      <t>グ</t>
    </rPh>
    <rPh sb="13" eb="15">
      <t>エイキョウ</t>
    </rPh>
    <phoneticPr fontId="2"/>
  </si>
  <si>
    <t>現金回収が主、または回収への意識が高い</t>
    <rPh sb="0" eb="2">
      <t>ゲンキン</t>
    </rPh>
    <rPh sb="2" eb="4">
      <t>カイシュウ</t>
    </rPh>
    <rPh sb="5" eb="6">
      <t>シュ</t>
    </rPh>
    <rPh sb="10" eb="12">
      <t>カイシュウ</t>
    </rPh>
    <rPh sb="14" eb="16">
      <t>イシキ</t>
    </rPh>
    <rPh sb="17" eb="18">
      <t>タカ</t>
    </rPh>
    <phoneticPr fontId="2"/>
  </si>
  <si>
    <t>優位な支払条件への意識が高い、取引が多い</t>
    <rPh sb="0" eb="2">
      <t>ユウイ</t>
    </rPh>
    <rPh sb="3" eb="5">
      <t>シハライ</t>
    </rPh>
    <rPh sb="5" eb="7">
      <t>ジョウケン</t>
    </rPh>
    <rPh sb="9" eb="11">
      <t>イシキ</t>
    </rPh>
    <rPh sb="12" eb="13">
      <t>タカ</t>
    </rPh>
    <rPh sb="15" eb="17">
      <t>トリヒキ</t>
    </rPh>
    <rPh sb="18" eb="19">
      <t>オオ</t>
    </rPh>
    <phoneticPr fontId="2"/>
  </si>
  <si>
    <t>資金繰り等の事情で支払が遅れ気味である</t>
    <rPh sb="0" eb="2">
      <t>シキン</t>
    </rPh>
    <rPh sb="2" eb="3">
      <t>グ</t>
    </rPh>
    <rPh sb="4" eb="5">
      <t>ナド</t>
    </rPh>
    <rPh sb="6" eb="8">
      <t>ジジョウ</t>
    </rPh>
    <rPh sb="9" eb="11">
      <t>シハライ</t>
    </rPh>
    <rPh sb="12" eb="13">
      <t>オク</t>
    </rPh>
    <rPh sb="14" eb="16">
      <t>ギミ</t>
    </rPh>
    <phoneticPr fontId="2"/>
  </si>
  <si>
    <t>早い支払により、低価格で仕入れを行っている</t>
    <rPh sb="0" eb="1">
      <t>ハヤ</t>
    </rPh>
    <rPh sb="2" eb="4">
      <t>シハライ</t>
    </rPh>
    <rPh sb="8" eb="11">
      <t>テイカカク</t>
    </rPh>
    <rPh sb="12" eb="14">
      <t>シイ</t>
    </rPh>
    <rPh sb="16" eb="17">
      <t>オコナ</t>
    </rPh>
    <phoneticPr fontId="2"/>
  </si>
  <si>
    <t>仕入先から資金繰りを不安視され、条件が厳しい</t>
    <rPh sb="0" eb="2">
      <t>シイレ</t>
    </rPh>
    <rPh sb="2" eb="3">
      <t>サキ</t>
    </rPh>
    <rPh sb="5" eb="7">
      <t>シキン</t>
    </rPh>
    <rPh sb="7" eb="8">
      <t>グ</t>
    </rPh>
    <rPh sb="10" eb="13">
      <t>フアンシ</t>
    </rPh>
    <rPh sb="16" eb="18">
      <t>ジョウケン</t>
    </rPh>
    <rPh sb="19" eb="20">
      <t>キビ</t>
    </rPh>
    <phoneticPr fontId="2"/>
  </si>
  <si>
    <t>要員・活動が非効率で、売上に結び付かない</t>
    <rPh sb="0" eb="2">
      <t>ヨウイン</t>
    </rPh>
    <rPh sb="3" eb="5">
      <t>カツドウ</t>
    </rPh>
    <rPh sb="6" eb="9">
      <t>ヒコウリツ</t>
    </rPh>
    <rPh sb="11" eb="13">
      <t>ウリアゲ</t>
    </rPh>
    <rPh sb="14" eb="15">
      <t>ムス</t>
    </rPh>
    <rPh sb="16" eb="17">
      <t>ツ</t>
    </rPh>
    <phoneticPr fontId="2"/>
  </si>
  <si>
    <t>効率的な要員、活動が売上に結び付いている</t>
    <rPh sb="0" eb="3">
      <t>コウリツテキ</t>
    </rPh>
    <rPh sb="4" eb="6">
      <t>ヨウイン</t>
    </rPh>
    <rPh sb="7" eb="9">
      <t>カツドウ</t>
    </rPh>
    <rPh sb="10" eb="12">
      <t>ウリアゲ</t>
    </rPh>
    <rPh sb="13" eb="14">
      <t>ムス</t>
    </rPh>
    <rPh sb="15" eb="16">
      <t>ツ</t>
    </rPh>
    <phoneticPr fontId="2"/>
  </si>
  <si>
    <t>販売量にこだわり、付加価値や利益への意識が低い</t>
    <rPh sb="0" eb="2">
      <t>ハンバイ</t>
    </rPh>
    <rPh sb="2" eb="3">
      <t>リョウ</t>
    </rPh>
    <rPh sb="9" eb="11">
      <t>フカ</t>
    </rPh>
    <rPh sb="11" eb="13">
      <t>カチ</t>
    </rPh>
    <rPh sb="14" eb="16">
      <t>リエキ</t>
    </rPh>
    <rPh sb="18" eb="20">
      <t>イシキ</t>
    </rPh>
    <rPh sb="21" eb="22">
      <t>ヒク</t>
    </rPh>
    <phoneticPr fontId="2"/>
  </si>
  <si>
    <t>販売量よりも付加価値・利益への意識が高い</t>
    <rPh sb="0" eb="2">
      <t>ハンバイ</t>
    </rPh>
    <rPh sb="2" eb="3">
      <t>リョウ</t>
    </rPh>
    <rPh sb="6" eb="8">
      <t>フカ</t>
    </rPh>
    <rPh sb="8" eb="10">
      <t>カチ</t>
    </rPh>
    <rPh sb="11" eb="13">
      <t>リエキ</t>
    </rPh>
    <rPh sb="15" eb="17">
      <t>イシキ</t>
    </rPh>
    <rPh sb="18" eb="19">
      <t>タカ</t>
    </rPh>
    <phoneticPr fontId="2"/>
  </si>
  <si>
    <t>-</t>
    <phoneticPr fontId="2"/>
  </si>
  <si>
    <t>-</t>
    <phoneticPr fontId="2"/>
  </si>
  <si>
    <t>事業全体で生み出す付加価値合計が小さい</t>
    <rPh sb="0" eb="2">
      <t>ジギョウ</t>
    </rPh>
    <rPh sb="2" eb="4">
      <t>ゼンタイ</t>
    </rPh>
    <rPh sb="5" eb="6">
      <t>ウ</t>
    </rPh>
    <rPh sb="7" eb="8">
      <t>ダ</t>
    </rPh>
    <rPh sb="9" eb="11">
      <t>フカ</t>
    </rPh>
    <rPh sb="11" eb="13">
      <t>カチ</t>
    </rPh>
    <rPh sb="13" eb="15">
      <t>ゴウケイ</t>
    </rPh>
    <rPh sb="16" eb="17">
      <t>チイ</t>
    </rPh>
    <phoneticPr fontId="2"/>
  </si>
  <si>
    <t>事業全体で生み出している付加価値が大きい</t>
    <rPh sb="0" eb="2">
      <t>ジギョウ</t>
    </rPh>
    <rPh sb="2" eb="4">
      <t>ゼンタイ</t>
    </rPh>
    <rPh sb="5" eb="6">
      <t>ウ</t>
    </rPh>
    <rPh sb="7" eb="8">
      <t>ダ</t>
    </rPh>
    <rPh sb="12" eb="14">
      <t>フカ</t>
    </rPh>
    <rPh sb="14" eb="16">
      <t>カチ</t>
    </rPh>
    <rPh sb="17" eb="18">
      <t>オオ</t>
    </rPh>
    <phoneticPr fontId="2"/>
  </si>
  <si>
    <t>少数精鋭で効率的に事業を行っている</t>
    <rPh sb="0" eb="2">
      <t>ショウスウ</t>
    </rPh>
    <rPh sb="2" eb="4">
      <t>セイエイ</t>
    </rPh>
    <rPh sb="5" eb="8">
      <t>コウリツテキ</t>
    </rPh>
    <rPh sb="9" eb="11">
      <t>ジギョウ</t>
    </rPh>
    <rPh sb="12" eb="13">
      <t>オコナ</t>
    </rPh>
    <phoneticPr fontId="2"/>
  </si>
  <si>
    <t>特定の人材・スキルへの依存度が高い</t>
    <rPh sb="0" eb="2">
      <t>トクテイ</t>
    </rPh>
    <rPh sb="3" eb="5">
      <t>ジンザイ</t>
    </rPh>
    <rPh sb="11" eb="14">
      <t>イゾンド</t>
    </rPh>
    <rPh sb="15" eb="16">
      <t>タカ</t>
    </rPh>
    <phoneticPr fontId="2"/>
  </si>
  <si>
    <t>従業員に対し利益を還元する意識が強い</t>
    <rPh sb="0" eb="3">
      <t>ジュウギョウイン</t>
    </rPh>
    <rPh sb="4" eb="5">
      <t>タイ</t>
    </rPh>
    <rPh sb="6" eb="8">
      <t>リエキ</t>
    </rPh>
    <rPh sb="9" eb="11">
      <t>カンゲン</t>
    </rPh>
    <rPh sb="13" eb="15">
      <t>イシキ</t>
    </rPh>
    <rPh sb="16" eb="17">
      <t>ツヨ</t>
    </rPh>
    <phoneticPr fontId="2"/>
  </si>
  <si>
    <t>付加価値を生まない作業・活動が多い</t>
    <rPh sb="0" eb="2">
      <t>フカ</t>
    </rPh>
    <rPh sb="2" eb="4">
      <t>カチ</t>
    </rPh>
    <rPh sb="5" eb="6">
      <t>ウ</t>
    </rPh>
    <rPh sb="9" eb="11">
      <t>サギョウ</t>
    </rPh>
    <rPh sb="12" eb="14">
      <t>カツドウ</t>
    </rPh>
    <rPh sb="15" eb="16">
      <t>オオ</t>
    </rPh>
    <phoneticPr fontId="2"/>
  </si>
  <si>
    <t>給与・採用が固定的で、業績と乖離している</t>
    <rPh sb="0" eb="2">
      <t>キュウヨ</t>
    </rPh>
    <rPh sb="3" eb="5">
      <t>サイヨウ</t>
    </rPh>
    <rPh sb="6" eb="9">
      <t>コテイテキ</t>
    </rPh>
    <rPh sb="11" eb="13">
      <t>ギョウセキ</t>
    </rPh>
    <rPh sb="14" eb="16">
      <t>カイリ</t>
    </rPh>
    <phoneticPr fontId="2"/>
  </si>
  <si>
    <t>資金繰りや短期借入返済におけるリスクが低い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9" eb="20">
      <t>ヒク</t>
    </rPh>
    <phoneticPr fontId="2"/>
  </si>
  <si>
    <t>資金繰り、短期借入返済に対する注意が必要</t>
    <rPh sb="0" eb="2">
      <t>シキン</t>
    </rPh>
    <rPh sb="2" eb="3">
      <t>グ</t>
    </rPh>
    <rPh sb="5" eb="7">
      <t>タンキ</t>
    </rPh>
    <rPh sb="7" eb="9">
      <t>カリイレ</t>
    </rPh>
    <rPh sb="9" eb="11">
      <t>ヘンサイ</t>
    </rPh>
    <rPh sb="12" eb="13">
      <t>タイ</t>
    </rPh>
    <rPh sb="15" eb="17">
      <t>チュウイ</t>
    </rPh>
    <rPh sb="18" eb="20">
      <t>ヒツヨウ</t>
    </rPh>
    <phoneticPr fontId="2"/>
  </si>
  <si>
    <t>現預金が多く、安定した仕入先が多い</t>
    <rPh sb="0" eb="3">
      <t>ゲンヨキン</t>
    </rPh>
    <rPh sb="4" eb="5">
      <t>オオ</t>
    </rPh>
    <rPh sb="7" eb="9">
      <t>アンテイ</t>
    </rPh>
    <rPh sb="11" eb="13">
      <t>シイレ</t>
    </rPh>
    <rPh sb="13" eb="14">
      <t>サキ</t>
    </rPh>
    <rPh sb="15" eb="16">
      <t>オオ</t>
    </rPh>
    <phoneticPr fontId="2"/>
  </si>
  <si>
    <t>現預金に比べ、売掛金・在庫の割合が高い</t>
    <rPh sb="0" eb="3">
      <t>ゲンヨキン</t>
    </rPh>
    <rPh sb="4" eb="5">
      <t>クラ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タカ</t>
    </rPh>
    <phoneticPr fontId="2"/>
  </si>
  <si>
    <t>現預金が多く、売掛金・在庫の割合が低い</t>
    <rPh sb="0" eb="3">
      <t>ゲンヨキン</t>
    </rPh>
    <rPh sb="4" eb="5">
      <t>オオ</t>
    </rPh>
    <rPh sb="7" eb="9">
      <t>ウリカケ</t>
    </rPh>
    <rPh sb="9" eb="10">
      <t>キン</t>
    </rPh>
    <rPh sb="11" eb="13">
      <t>ザイコ</t>
    </rPh>
    <rPh sb="14" eb="16">
      <t>ワリアイ</t>
    </rPh>
    <rPh sb="17" eb="18">
      <t>ヒク</t>
    </rPh>
    <phoneticPr fontId="2"/>
  </si>
  <si>
    <t>日々の資金繰りに追われている</t>
    <rPh sb="0" eb="2">
      <t>ヒビ</t>
    </rPh>
    <rPh sb="3" eb="5">
      <t>シキン</t>
    </rPh>
    <rPh sb="5" eb="6">
      <t>グ</t>
    </rPh>
    <rPh sb="8" eb="9">
      <t>オ</t>
    </rPh>
    <phoneticPr fontId="2"/>
  </si>
  <si>
    <t>売上規模に比べて借入金額が大きい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オオ</t>
    </rPh>
    <phoneticPr fontId="2"/>
  </si>
  <si>
    <t>売上規模に比べて借入金額が小さい</t>
    <rPh sb="0" eb="2">
      <t>ウリアゲ</t>
    </rPh>
    <rPh sb="2" eb="4">
      <t>キボ</t>
    </rPh>
    <rPh sb="5" eb="6">
      <t>ヒ</t>
    </rPh>
    <rPh sb="8" eb="10">
      <t>カリイレ</t>
    </rPh>
    <rPh sb="10" eb="12">
      <t>キンガク</t>
    </rPh>
    <rPh sb="13" eb="14">
      <t>チイ</t>
    </rPh>
    <phoneticPr fontId="2"/>
  </si>
  <si>
    <t>借入への依存度が低い（自己資本が大きい）</t>
    <rPh sb="0" eb="2">
      <t>カリイレ</t>
    </rPh>
    <rPh sb="4" eb="7">
      <t>イゾンド</t>
    </rPh>
    <rPh sb="8" eb="9">
      <t>ヒク</t>
    </rPh>
    <rPh sb="11" eb="13">
      <t>ジコ</t>
    </rPh>
    <rPh sb="13" eb="15">
      <t>シホン</t>
    </rPh>
    <rPh sb="16" eb="17">
      <t>オオ</t>
    </rPh>
    <phoneticPr fontId="2"/>
  </si>
  <si>
    <t>借入への依存度が高い（自己資本が小さい）</t>
    <rPh sb="0" eb="2">
      <t>カリイレ</t>
    </rPh>
    <rPh sb="4" eb="7">
      <t>イゾンド</t>
    </rPh>
    <rPh sb="8" eb="9">
      <t>タカ</t>
    </rPh>
    <rPh sb="11" eb="13">
      <t>ジコ</t>
    </rPh>
    <rPh sb="13" eb="15">
      <t>シホン</t>
    </rPh>
    <rPh sb="16" eb="17">
      <t>チイ</t>
    </rPh>
    <phoneticPr fontId="2"/>
  </si>
  <si>
    <t>-</t>
    <phoneticPr fontId="2"/>
  </si>
  <si>
    <t>債務償還年数（借入金合計÷キャッシュフロー）</t>
    <rPh sb="0" eb="2">
      <t>サイム</t>
    </rPh>
    <rPh sb="2" eb="4">
      <t>ショウカン</t>
    </rPh>
    <rPh sb="4" eb="6">
      <t>ネンスウ</t>
    </rPh>
    <rPh sb="7" eb="9">
      <t>カリイレ</t>
    </rPh>
    <rPh sb="9" eb="10">
      <t>キン</t>
    </rPh>
    <rPh sb="10" eb="12">
      <t>ゴウケイ</t>
    </rPh>
    <phoneticPr fontId="2"/>
  </si>
  <si>
    <t>その他
収入</t>
    <rPh sb="2" eb="3">
      <t>ホカ</t>
    </rPh>
    <rPh sb="4" eb="6">
      <t>シュウニュウ</t>
    </rPh>
    <phoneticPr fontId="2"/>
  </si>
  <si>
    <t>売上高総利益率</t>
    <rPh sb="0" eb="2">
      <t>ウリアゲ</t>
    </rPh>
    <rPh sb="2" eb="3">
      <t>ダカ</t>
    </rPh>
    <rPh sb="3" eb="4">
      <t>ソウ</t>
    </rPh>
    <rPh sb="4" eb="6">
      <t>リエキ</t>
    </rPh>
    <rPh sb="6" eb="7">
      <t>リツ</t>
    </rPh>
    <phoneticPr fontId="2"/>
  </si>
  <si>
    <t>受取勘定回転期間</t>
    <rPh sb="0" eb="2">
      <t>ウケトリ</t>
    </rPh>
    <rPh sb="2" eb="4">
      <t>カンジョウ</t>
    </rPh>
    <rPh sb="4" eb="6">
      <t>カイテン</t>
    </rPh>
    <rPh sb="6" eb="8">
      <t>キカン</t>
    </rPh>
    <phoneticPr fontId="2"/>
  </si>
  <si>
    <t>支払勘定回転期間</t>
    <rPh sb="0" eb="2">
      <t>シハライ</t>
    </rPh>
    <rPh sb="2" eb="4">
      <t>カンジョウ</t>
    </rPh>
    <rPh sb="4" eb="6">
      <t>カイテン</t>
    </rPh>
    <rPh sb="6" eb="8">
      <t>キカン</t>
    </rPh>
    <phoneticPr fontId="2"/>
  </si>
  <si>
    <t>回収サイトは長いが大口得意先が多く安定</t>
    <rPh sb="0" eb="2">
      <t>カイシュウ</t>
    </rPh>
    <rPh sb="6" eb="7">
      <t>ナガ</t>
    </rPh>
    <rPh sb="9" eb="11">
      <t>オオグチ</t>
    </rPh>
    <rPh sb="11" eb="13">
      <t>トクイ</t>
    </rPh>
    <rPh sb="13" eb="14">
      <t>サキ</t>
    </rPh>
    <rPh sb="15" eb="16">
      <t>オオ</t>
    </rPh>
    <rPh sb="17" eb="19">
      <t>アンテイ</t>
    </rPh>
    <phoneticPr fontId="2"/>
  </si>
  <si>
    <t>不況期でも他社比黒字を見込む収益力がある</t>
    <rPh sb="0" eb="3">
      <t>フキョウキ</t>
    </rPh>
    <rPh sb="5" eb="7">
      <t>タシャ</t>
    </rPh>
    <rPh sb="7" eb="8">
      <t>ヒ</t>
    </rPh>
    <rPh sb="8" eb="10">
      <t>クロジ</t>
    </rPh>
    <rPh sb="11" eb="13">
      <t>ミコ</t>
    </rPh>
    <rPh sb="14" eb="17">
      <t>シュウエキリョク</t>
    </rPh>
    <phoneticPr fontId="2"/>
  </si>
  <si>
    <t>不況期に他社比赤字に至る可能性が高い</t>
    <rPh sb="0" eb="3">
      <t>フキョウキ</t>
    </rPh>
    <rPh sb="4" eb="6">
      <t>タシャ</t>
    </rPh>
    <rPh sb="6" eb="7">
      <t>ヒ</t>
    </rPh>
    <rPh sb="7" eb="9">
      <t>アカジ</t>
    </rPh>
    <rPh sb="10" eb="11">
      <t>イタ</t>
    </rPh>
    <rPh sb="12" eb="15">
      <t>カノウセイ</t>
    </rPh>
    <rPh sb="16" eb="17">
      <t>タカ</t>
    </rPh>
    <phoneticPr fontId="2"/>
  </si>
  <si>
    <t>『当社のイメージはＡ/Ｂのいずれに近い？』　⇒　仮説チェックリスト</t>
    <rPh sb="1" eb="3">
      <t>トウシャ</t>
    </rPh>
    <rPh sb="17" eb="18">
      <t>チカ</t>
    </rPh>
    <rPh sb="24" eb="26">
      <t>カセツ</t>
    </rPh>
    <phoneticPr fontId="2"/>
  </si>
  <si>
    <t>３．目標売上・利益の検証</t>
    <rPh sb="2" eb="4">
      <t>モクヒョウ</t>
    </rPh>
    <rPh sb="4" eb="6">
      <t>ウリアゲ</t>
    </rPh>
    <rPh sb="7" eb="9">
      <t>リエキ</t>
    </rPh>
    <rPh sb="10" eb="12">
      <t>ケンショウ</t>
    </rPh>
    <phoneticPr fontId="2"/>
  </si>
  <si>
    <t>２．課題解決による定量効果</t>
    <rPh sb="2" eb="4">
      <t>カダイ</t>
    </rPh>
    <rPh sb="4" eb="6">
      <t>カイケツ</t>
    </rPh>
    <rPh sb="9" eb="11">
      <t>テイリョウ</t>
    </rPh>
    <rPh sb="11" eb="13">
      <t>コウカ</t>
    </rPh>
    <phoneticPr fontId="2"/>
  </si>
  <si>
    <t>□　課題解決の売上・利益貢献額</t>
    <rPh sb="2" eb="4">
      <t>カダイ</t>
    </rPh>
    <rPh sb="4" eb="6">
      <t>カイケツ</t>
    </rPh>
    <rPh sb="7" eb="9">
      <t>ウリアゲ</t>
    </rPh>
    <rPh sb="10" eb="12">
      <t>リエキ</t>
    </rPh>
    <rPh sb="12" eb="14">
      <t>コウケン</t>
    </rPh>
    <rPh sb="14" eb="15">
      <t>ガク</t>
    </rPh>
    <phoneticPr fontId="2"/>
  </si>
  <si>
    <t>（数量）</t>
    <rPh sb="1" eb="3">
      <t>スウリョウ</t>
    </rPh>
    <phoneticPr fontId="2"/>
  </si>
  <si>
    <t>（平均単価）</t>
    <rPh sb="1" eb="3">
      <t>ヘイキン</t>
    </rPh>
    <rPh sb="3" eb="5">
      <t>タンカ</t>
    </rPh>
    <phoneticPr fontId="2"/>
  </si>
  <si>
    <t>単位：円</t>
    <rPh sb="0" eb="2">
      <t>タンイ</t>
    </rPh>
    <rPh sb="3" eb="4">
      <t>エン</t>
    </rPh>
    <phoneticPr fontId="2"/>
  </si>
  <si>
    <t>②：売上高の構成比（プラス数量）を入力</t>
    <rPh sb="2" eb="4">
      <t>ウリアゲ</t>
    </rPh>
    <rPh sb="4" eb="5">
      <t>ダカ</t>
    </rPh>
    <rPh sb="6" eb="9">
      <t>コウセイヒ</t>
    </rPh>
    <rPh sb="13" eb="15">
      <t>スウリョウ</t>
    </rPh>
    <rPh sb="17" eb="19">
      <t>ニュウリョク</t>
    </rPh>
    <phoneticPr fontId="2"/>
  </si>
  <si>
    <t>(日本政策金融公庫「小企業の経営指標」参照）</t>
    <rPh sb="1" eb="3">
      <t>ニホン</t>
    </rPh>
    <rPh sb="3" eb="5">
      <t>セイサク</t>
    </rPh>
    <rPh sb="5" eb="7">
      <t>キンユウ</t>
    </rPh>
    <rPh sb="7" eb="9">
      <t>コウコ</t>
    </rPh>
    <rPh sb="10" eb="13">
      <t>ショウキギョウ</t>
    </rPh>
    <rPh sb="14" eb="16">
      <t>ケイエイ</t>
    </rPh>
    <rPh sb="16" eb="18">
      <t>シヒョウ</t>
    </rPh>
    <rPh sb="19" eb="21">
      <t>サンショウ</t>
    </rPh>
    <phoneticPr fontId="2"/>
  </si>
  <si>
    <t>※は個人事業主のみ入力</t>
    <rPh sb="2" eb="4">
      <t>コジン</t>
    </rPh>
    <rPh sb="4" eb="7">
      <t>ジギョウヌシ</t>
    </rPh>
    <rPh sb="9" eb="11">
      <t>ニュウリョク</t>
    </rPh>
    <phoneticPr fontId="2"/>
  </si>
  <si>
    <t>□ 製造原価報告書</t>
    <rPh sb="2" eb="4">
      <t>セイゾウ</t>
    </rPh>
    <rPh sb="4" eb="6">
      <t>ゲンカ</t>
    </rPh>
    <rPh sb="6" eb="9">
      <t>ホウコクショ</t>
    </rPh>
    <phoneticPr fontId="2"/>
  </si>
  <si>
    <t>原材料費</t>
    <rPh sb="0" eb="3">
      <t>ゲンザイリョウ</t>
    </rPh>
    <rPh sb="3" eb="4">
      <t>ヒ</t>
    </rPh>
    <phoneticPr fontId="2"/>
  </si>
  <si>
    <t>労務費</t>
    <rPh sb="0" eb="3">
      <t>ロウムヒ</t>
    </rPh>
    <phoneticPr fontId="2"/>
  </si>
  <si>
    <t>期首原材料棚卸高</t>
    <rPh sb="0" eb="2">
      <t>キシュ</t>
    </rPh>
    <rPh sb="2" eb="5">
      <t>ゲンザイリョウ</t>
    </rPh>
    <rPh sb="5" eb="7">
      <t>タナオロシ</t>
    </rPh>
    <rPh sb="7" eb="8">
      <t>ダカ</t>
    </rPh>
    <phoneticPr fontId="2"/>
  </si>
  <si>
    <t>原材料仕入高</t>
    <rPh sb="0" eb="3">
      <t>ゲンザイリョウ</t>
    </rPh>
    <rPh sb="3" eb="5">
      <t>シイレ</t>
    </rPh>
    <rPh sb="5" eb="6">
      <t>ダカ</t>
    </rPh>
    <phoneticPr fontId="2"/>
  </si>
  <si>
    <t>期末原材料棚卸高</t>
    <rPh sb="0" eb="2">
      <t>キマツ</t>
    </rPh>
    <rPh sb="2" eb="5">
      <t>ゲンザイリョウ</t>
    </rPh>
    <rPh sb="5" eb="7">
      <t>タナオロシ</t>
    </rPh>
    <rPh sb="7" eb="8">
      <t>ダカ</t>
    </rPh>
    <phoneticPr fontId="2"/>
  </si>
  <si>
    <t>総製造費用</t>
    <rPh sb="0" eb="1">
      <t>ソウ</t>
    </rPh>
    <rPh sb="1" eb="3">
      <t>セイゾウ</t>
    </rPh>
    <rPh sb="3" eb="5">
      <t>ヒヨウ</t>
    </rPh>
    <phoneticPr fontId="2"/>
  </si>
  <si>
    <t>期首半製品・仕掛品棚卸高</t>
    <rPh sb="0" eb="2">
      <t>キシュ</t>
    </rPh>
    <rPh sb="2" eb="5">
      <t>ハンセイヒン</t>
    </rPh>
    <rPh sb="6" eb="8">
      <t>シカカリ</t>
    </rPh>
    <rPh sb="8" eb="9">
      <t>ヒン</t>
    </rPh>
    <rPh sb="9" eb="11">
      <t>タナオロシ</t>
    </rPh>
    <rPh sb="11" eb="12">
      <t>ダカ</t>
    </rPh>
    <phoneticPr fontId="2"/>
  </si>
  <si>
    <t>期末半製品・仕掛品棚卸高</t>
    <rPh sb="0" eb="2">
      <t>キマツ</t>
    </rPh>
    <rPh sb="2" eb="5">
      <t>ハンセイヒン</t>
    </rPh>
    <rPh sb="6" eb="8">
      <t>シカカリ</t>
    </rPh>
    <rPh sb="8" eb="9">
      <t>ヒン</t>
    </rPh>
    <rPh sb="9" eb="11">
      <t>タナオロシ</t>
    </rPh>
    <rPh sb="11" eb="12">
      <t>ダカ</t>
    </rPh>
    <phoneticPr fontId="2"/>
  </si>
  <si>
    <t>製品製造原価</t>
    <rPh sb="0" eb="2">
      <t>セイヒン</t>
    </rPh>
    <rPh sb="2" eb="4">
      <t>セイゾウ</t>
    </rPh>
    <rPh sb="4" eb="6">
      <t>ゲンカ</t>
    </rPh>
    <phoneticPr fontId="2"/>
  </si>
  <si>
    <t>期首製品棚卸高</t>
    <rPh sb="0" eb="2">
      <t>キシュ</t>
    </rPh>
    <rPh sb="2" eb="4">
      <t>セイヒン</t>
    </rPh>
    <rPh sb="4" eb="6">
      <t>タナオロシ</t>
    </rPh>
    <rPh sb="6" eb="7">
      <t>ダカ</t>
    </rPh>
    <phoneticPr fontId="2"/>
  </si>
  <si>
    <t>期末製品棚卸高</t>
    <rPh sb="0" eb="2">
      <t>キマツ</t>
    </rPh>
    <rPh sb="2" eb="4">
      <t>セイヒン</t>
    </rPh>
    <rPh sb="4" eb="6">
      <t>タナオロシ</t>
    </rPh>
    <rPh sb="6" eb="7">
      <t>ダカ</t>
    </rPh>
    <phoneticPr fontId="2"/>
  </si>
  <si>
    <t>（給料賃金+労務費+福利厚生費+専従者給与）/売上高</t>
    <rPh sb="1" eb="3">
      <t>キュウリョウ</t>
    </rPh>
    <rPh sb="3" eb="5">
      <t>チンギン</t>
    </rPh>
    <rPh sb="6" eb="9">
      <t>ロウムヒ</t>
    </rPh>
    <rPh sb="10" eb="12">
      <t>フクリ</t>
    </rPh>
    <rPh sb="12" eb="15">
      <t>コウセイヒ</t>
    </rPh>
    <rPh sb="16" eb="19">
      <t>センジュウシャ</t>
    </rPh>
    <rPh sb="19" eb="21">
      <t>キュウヨ</t>
    </rPh>
    <rPh sb="23" eb="25">
      <t>ウリアゲ</t>
    </rPh>
    <rPh sb="25" eb="26">
      <t>ダカ</t>
    </rPh>
    <phoneticPr fontId="2"/>
  </si>
  <si>
    <t>その他経費</t>
    <rPh sb="2" eb="3">
      <t>ホカ</t>
    </rPh>
    <rPh sb="3" eb="5">
      <t>ケイヒ</t>
    </rPh>
    <phoneticPr fontId="2"/>
  </si>
  <si>
    <t>棚卸資産回転期間</t>
    <rPh sb="0" eb="2">
      <t>タナオロシ</t>
    </rPh>
    <rPh sb="2" eb="4">
      <t>シサン</t>
    </rPh>
    <rPh sb="4" eb="6">
      <t>カイテン</t>
    </rPh>
    <rPh sb="6" eb="8">
      <t>キカン</t>
    </rPh>
    <phoneticPr fontId="2"/>
  </si>
  <si>
    <t>控除前所得金額+人件費・労務費+減価償却費+支払利息割引料</t>
    <rPh sb="0" eb="2">
      <t>コウジョ</t>
    </rPh>
    <rPh sb="2" eb="3">
      <t>マエ</t>
    </rPh>
    <rPh sb="3" eb="5">
      <t>ショトク</t>
    </rPh>
    <rPh sb="5" eb="7">
      <t>キンガク</t>
    </rPh>
    <rPh sb="8" eb="11">
      <t>ジンケンヒ</t>
    </rPh>
    <rPh sb="12" eb="15">
      <t>ロウムヒ</t>
    </rPh>
    <rPh sb="16" eb="18">
      <t>ゲンカ</t>
    </rPh>
    <rPh sb="18" eb="20">
      <t>ショウキャク</t>
    </rPh>
    <rPh sb="20" eb="21">
      <t>ヒ</t>
    </rPh>
    <rPh sb="22" eb="24">
      <t>シハライ</t>
    </rPh>
    <rPh sb="24" eb="26">
      <t>リソク</t>
    </rPh>
    <rPh sb="26" eb="29">
      <t>ワリビキリョウ</t>
    </rPh>
    <phoneticPr fontId="2"/>
  </si>
  <si>
    <t>（給料賃金・労務費＋福利厚生費）÷従業員数</t>
    <rPh sb="1" eb="3">
      <t>キュウリョウ</t>
    </rPh>
    <rPh sb="3" eb="5">
      <t>チンギン</t>
    </rPh>
    <rPh sb="6" eb="9">
      <t>ロウムヒ</t>
    </rPh>
    <rPh sb="10" eb="12">
      <t>フクリ</t>
    </rPh>
    <rPh sb="12" eb="15">
      <t>コウセイヒ</t>
    </rPh>
    <rPh sb="17" eb="20">
      <t>ジュウギョウイン</t>
    </rPh>
    <rPh sb="20" eb="21">
      <t>スウ</t>
    </rPh>
    <phoneticPr fontId="2"/>
  </si>
  <si>
    <t>従業者1人当たり有形固定資産額</t>
    <rPh sb="0" eb="3">
      <t>ジュウギョウシャ</t>
    </rPh>
    <rPh sb="4" eb="5">
      <t>ニン</t>
    </rPh>
    <rPh sb="5" eb="6">
      <t>ア</t>
    </rPh>
    <rPh sb="8" eb="10">
      <t>ユウケイ</t>
    </rPh>
    <rPh sb="10" eb="12">
      <t>コテイ</t>
    </rPh>
    <rPh sb="12" eb="14">
      <t>シサン</t>
    </rPh>
    <rPh sb="14" eb="15">
      <t>ガク</t>
    </rPh>
    <phoneticPr fontId="2"/>
  </si>
  <si>
    <t>有形固定資産額÷従業者数</t>
    <rPh sb="0" eb="2">
      <t>ユウケイ</t>
    </rPh>
    <rPh sb="2" eb="4">
      <t>コテイ</t>
    </rPh>
    <rPh sb="4" eb="6">
      <t>シサン</t>
    </rPh>
    <rPh sb="6" eb="7">
      <t>ガク</t>
    </rPh>
    <rPh sb="8" eb="9">
      <t>ジュウ</t>
    </rPh>
    <rPh sb="9" eb="12">
      <t>ギョウシャスウ</t>
    </rPh>
    <phoneticPr fontId="2"/>
  </si>
  <si>
    <t>建物・設備等有形固定資産</t>
    <rPh sb="0" eb="2">
      <t>タテモノ</t>
    </rPh>
    <rPh sb="3" eb="5">
      <t>セツビ</t>
    </rPh>
    <rPh sb="5" eb="6">
      <t>ナド</t>
    </rPh>
    <rPh sb="6" eb="8">
      <t>ユウケイ</t>
    </rPh>
    <rPh sb="8" eb="10">
      <t>コテイ</t>
    </rPh>
    <rPh sb="10" eb="12">
      <t>シサン</t>
    </rPh>
    <phoneticPr fontId="2"/>
  </si>
  <si>
    <t>（経費・営業外収支合計-原材料費-外注工賃）÷限界利益率</t>
    <rPh sb="1" eb="3">
      <t>ケイヒ</t>
    </rPh>
    <rPh sb="4" eb="7">
      <t>エイギョウガイ</t>
    </rPh>
    <rPh sb="7" eb="9">
      <t>シュウシ</t>
    </rPh>
    <rPh sb="9" eb="11">
      <t>ゴウケイ</t>
    </rPh>
    <rPh sb="12" eb="15">
      <t>ゲンザイリョウ</t>
    </rPh>
    <rPh sb="15" eb="16">
      <t>ヒ</t>
    </rPh>
    <rPh sb="17" eb="19">
      <t>ガイチュウ</t>
    </rPh>
    <rPh sb="19" eb="21">
      <t>コウチン</t>
    </rPh>
    <rPh sb="23" eb="25">
      <t>ゲンカイ</t>
    </rPh>
    <rPh sb="25" eb="27">
      <t>リエキ</t>
    </rPh>
    <rPh sb="27" eb="28">
      <t>リツ</t>
    </rPh>
    <phoneticPr fontId="2"/>
  </si>
  <si>
    <t>減価償却費⑤</t>
    <rPh sb="0" eb="2">
      <t>ゲンカ</t>
    </rPh>
    <rPh sb="2" eb="4">
      <t>ショウキャク</t>
    </rPh>
    <rPh sb="4" eb="5">
      <t>ヒ</t>
    </rPh>
    <phoneticPr fontId="2"/>
  </si>
  <si>
    <t>【キャッシュフロー：①-②+③+④+⑤】</t>
    <phoneticPr fontId="2"/>
  </si>
  <si>
    <t>利益率の良い製品または顧客が多い</t>
    <rPh sb="0" eb="2">
      <t>リエキ</t>
    </rPh>
    <rPh sb="2" eb="3">
      <t>リツ</t>
    </rPh>
    <rPh sb="4" eb="5">
      <t>ヨ</t>
    </rPh>
    <rPh sb="6" eb="8">
      <t>セイヒン</t>
    </rPh>
    <rPh sb="11" eb="13">
      <t>コキャク</t>
    </rPh>
    <rPh sb="14" eb="15">
      <t>オオ</t>
    </rPh>
    <phoneticPr fontId="2"/>
  </si>
  <si>
    <t>利益率の低い製品または顧客が多い</t>
    <rPh sb="0" eb="2">
      <t>リエキ</t>
    </rPh>
    <rPh sb="2" eb="3">
      <t>リツ</t>
    </rPh>
    <rPh sb="4" eb="5">
      <t>ヒク</t>
    </rPh>
    <rPh sb="6" eb="8">
      <t>セイヒン</t>
    </rPh>
    <rPh sb="11" eb="13">
      <t>コキャク</t>
    </rPh>
    <rPh sb="14" eb="15">
      <t>オオ</t>
    </rPh>
    <phoneticPr fontId="2"/>
  </si>
  <si>
    <t>高精度等、付加価値の高い設備を活用している</t>
    <rPh sb="0" eb="3">
      <t>コウセイド</t>
    </rPh>
    <rPh sb="3" eb="4">
      <t>ナド</t>
    </rPh>
    <rPh sb="5" eb="7">
      <t>フカ</t>
    </rPh>
    <rPh sb="7" eb="9">
      <t>カチ</t>
    </rPh>
    <rPh sb="10" eb="11">
      <t>タカ</t>
    </rPh>
    <rPh sb="12" eb="14">
      <t>セツビ</t>
    </rPh>
    <rPh sb="15" eb="17">
      <t>カツヨウ</t>
    </rPh>
    <phoneticPr fontId="2"/>
  </si>
  <si>
    <t>保有設備が活用しきれていない、余力大きい</t>
    <rPh sb="0" eb="2">
      <t>ホユウ</t>
    </rPh>
    <rPh sb="2" eb="4">
      <t>セツビ</t>
    </rPh>
    <rPh sb="5" eb="7">
      <t>カツヨウ</t>
    </rPh>
    <rPh sb="15" eb="17">
      <t>ヨリョク</t>
    </rPh>
    <rPh sb="17" eb="18">
      <t>オオ</t>
    </rPh>
    <phoneticPr fontId="2"/>
  </si>
  <si>
    <t>設備を活用する人的ノウハウに強みがある</t>
    <rPh sb="0" eb="2">
      <t>セツビ</t>
    </rPh>
    <rPh sb="3" eb="5">
      <t>カツヨウ</t>
    </rPh>
    <rPh sb="7" eb="9">
      <t>ジンテキ</t>
    </rPh>
    <rPh sb="14" eb="15">
      <t>ツヨ</t>
    </rPh>
    <phoneticPr fontId="2"/>
  </si>
  <si>
    <t>設備の老朽化等から低い生産性に留まっている</t>
    <rPh sb="0" eb="2">
      <t>セツビ</t>
    </rPh>
    <rPh sb="3" eb="6">
      <t>ロウキュウカ</t>
    </rPh>
    <rPh sb="6" eb="7">
      <t>ナド</t>
    </rPh>
    <rPh sb="9" eb="10">
      <t>ヒク</t>
    </rPh>
    <rPh sb="11" eb="14">
      <t>セイサンセイ</t>
    </rPh>
    <rPh sb="15" eb="16">
      <t>トド</t>
    </rPh>
    <phoneticPr fontId="2"/>
  </si>
  <si>
    <t>定番製品が多く一時的な在庫増も回転は速い</t>
    <rPh sb="0" eb="2">
      <t>テイバン</t>
    </rPh>
    <rPh sb="2" eb="4">
      <t>セイヒン</t>
    </rPh>
    <rPh sb="5" eb="6">
      <t>オオ</t>
    </rPh>
    <rPh sb="7" eb="10">
      <t>イチジテキ</t>
    </rPh>
    <rPh sb="11" eb="13">
      <t>ザイコ</t>
    </rPh>
    <rPh sb="13" eb="14">
      <t>ゾウ</t>
    </rPh>
    <rPh sb="15" eb="17">
      <t>カイテン</t>
    </rPh>
    <rPh sb="18" eb="19">
      <t>ハヤ</t>
    </rPh>
    <phoneticPr fontId="2"/>
  </si>
  <si>
    <t>現場管理レベルの低さが在庫増の要因である</t>
    <rPh sb="0" eb="2">
      <t>ゲンバ</t>
    </rPh>
    <rPh sb="2" eb="4">
      <t>カンリ</t>
    </rPh>
    <rPh sb="8" eb="9">
      <t>ヒク</t>
    </rPh>
    <rPh sb="11" eb="13">
      <t>ザイコ</t>
    </rPh>
    <rPh sb="13" eb="14">
      <t>ゾウ</t>
    </rPh>
    <rPh sb="15" eb="17">
      <t>ヨウイン</t>
    </rPh>
    <phoneticPr fontId="2"/>
  </si>
  <si>
    <t>効率的な調達、製造の仕組みが出来ている</t>
    <rPh sb="0" eb="3">
      <t>コウリツテキ</t>
    </rPh>
    <rPh sb="4" eb="6">
      <t>チョウタツ</t>
    </rPh>
    <rPh sb="7" eb="9">
      <t>セイゾウ</t>
    </rPh>
    <rPh sb="10" eb="12">
      <t>シク</t>
    </rPh>
    <rPh sb="14" eb="16">
      <t>デキ</t>
    </rPh>
    <phoneticPr fontId="2"/>
  </si>
  <si>
    <t>在庫現物と決算書残高がかい離する可能性がある</t>
    <rPh sb="0" eb="2">
      <t>ザイコ</t>
    </rPh>
    <rPh sb="2" eb="4">
      <t>ゲンブツ</t>
    </rPh>
    <rPh sb="5" eb="8">
      <t>ケッサンショ</t>
    </rPh>
    <rPh sb="8" eb="10">
      <t>ザンダカ</t>
    </rPh>
    <rPh sb="13" eb="14">
      <t>リ</t>
    </rPh>
    <rPh sb="16" eb="19">
      <t>カノウセイ</t>
    </rPh>
    <phoneticPr fontId="2"/>
  </si>
  <si>
    <t>Ⅲ．変動費率増減</t>
    <rPh sb="2" eb="4">
      <t>ヘンドウ</t>
    </rPh>
    <rPh sb="4" eb="5">
      <t>ヒ</t>
    </rPh>
    <rPh sb="5" eb="6">
      <t>リツ</t>
    </rPh>
    <rPh sb="6" eb="8">
      <t>ゾウゲン</t>
    </rPh>
    <phoneticPr fontId="2"/>
  </si>
  <si>
    <t>Ⅳ．固定費増減額</t>
    <rPh sb="2" eb="5">
      <t>コテイヒ</t>
    </rPh>
    <rPh sb="5" eb="7">
      <t>ゾウゲン</t>
    </rPh>
    <rPh sb="7" eb="8">
      <t>ガク</t>
    </rPh>
    <phoneticPr fontId="2"/>
  </si>
  <si>
    <t>変動費</t>
    <rPh sb="0" eb="2">
      <t>ヘンドウ</t>
    </rPh>
    <rPh sb="2" eb="3">
      <t>ヒ</t>
    </rPh>
    <phoneticPr fontId="2"/>
  </si>
  <si>
    <t>原材料費</t>
    <rPh sb="0" eb="3">
      <t>ゲンザイリョウ</t>
    </rPh>
    <rPh sb="3" eb="4">
      <t>ヒ</t>
    </rPh>
    <phoneticPr fontId="2"/>
  </si>
  <si>
    <t>外注工賃</t>
    <rPh sb="0" eb="2">
      <t>ガイチュウ</t>
    </rPh>
    <rPh sb="2" eb="4">
      <t>コウチン</t>
    </rPh>
    <phoneticPr fontId="2"/>
  </si>
  <si>
    <t>固定費</t>
    <rPh sb="0" eb="3">
      <t>コテイヒ</t>
    </rPh>
    <phoneticPr fontId="2"/>
  </si>
  <si>
    <t>製造原価</t>
    <rPh sb="0" eb="2">
      <t>セイゾウ</t>
    </rPh>
    <rPh sb="2" eb="4">
      <t>ゲンカ</t>
    </rPh>
    <phoneticPr fontId="2"/>
  </si>
  <si>
    <t>販売管理費</t>
    <rPh sb="0" eb="2">
      <t>ハンバイ</t>
    </rPh>
    <rPh sb="2" eb="5">
      <t>カンリヒ</t>
    </rPh>
    <phoneticPr fontId="2"/>
  </si>
  <si>
    <t>【営業利益】</t>
    <rPh sb="1" eb="3">
      <t>エイギョウ</t>
    </rPh>
    <rPh sb="3" eb="5">
      <t>リエキ</t>
    </rPh>
    <phoneticPr fontId="2"/>
  </si>
  <si>
    <t>営業外収支</t>
    <rPh sb="0" eb="3">
      <t>エイギョウガイ</t>
    </rPh>
    <rPh sb="3" eb="5">
      <t>シュウシ</t>
    </rPh>
    <phoneticPr fontId="2"/>
  </si>
  <si>
    <t>【経常利益】</t>
    <rPh sb="1" eb="3">
      <t>ケイジョウ</t>
    </rPh>
    <rPh sb="3" eb="5">
      <t>リエキ</t>
    </rPh>
    <phoneticPr fontId="2"/>
  </si>
  <si>
    <t>【限界利益】</t>
    <rPh sb="1" eb="3">
      <t>ゲンカイ</t>
    </rPh>
    <rPh sb="3" eb="5">
      <t>リエキ</t>
    </rPh>
    <phoneticPr fontId="2"/>
  </si>
  <si>
    <t>棚卸資産増減</t>
    <rPh sb="0" eb="2">
      <t>タナオロシ</t>
    </rPh>
    <rPh sb="2" eb="4">
      <t>シサン</t>
    </rPh>
    <rPh sb="4" eb="6">
      <t>ゾウゲン</t>
    </rPh>
    <phoneticPr fontId="2"/>
  </si>
  <si>
    <t>変動費増減率（％）</t>
    <rPh sb="0" eb="2">
      <t>ヘンドウ</t>
    </rPh>
    <rPh sb="2" eb="3">
      <t>ヒ</t>
    </rPh>
    <rPh sb="3" eb="5">
      <t>ゾウゲン</t>
    </rPh>
    <phoneticPr fontId="2"/>
  </si>
  <si>
    <t>【限界利益】</t>
    <rPh sb="1" eb="3">
      <t>ゲンカイ</t>
    </rPh>
    <rPh sb="3" eb="5">
      <t>リエキ</t>
    </rPh>
    <phoneticPr fontId="2"/>
  </si>
  <si>
    <t>変動費合計</t>
    <rPh sb="0" eb="2">
      <t>ヘンドウ</t>
    </rPh>
    <rPh sb="2" eb="3">
      <t>ヒ</t>
    </rPh>
    <rPh sb="3" eb="5">
      <t>ゴウケイ</t>
    </rPh>
    <phoneticPr fontId="2"/>
  </si>
  <si>
    <t>固定費合計</t>
    <rPh sb="0" eb="3">
      <t>コテイヒ</t>
    </rPh>
    <rPh sb="3" eb="5">
      <t>ゴウケイ</t>
    </rPh>
    <phoneticPr fontId="2"/>
  </si>
  <si>
    <t>限界利益</t>
    <rPh sb="0" eb="2">
      <t>ゲンカイ</t>
    </rPh>
    <rPh sb="2" eb="4">
      <t>リエキ</t>
    </rPh>
    <phoneticPr fontId="2"/>
  </si>
  <si>
    <t>（マイルストーン）</t>
    <phoneticPr fontId="35"/>
  </si>
  <si>
    <t>（マイルストーン）</t>
    <phoneticPr fontId="35"/>
  </si>
  <si>
    <t>（マイルストーン）</t>
    <phoneticPr fontId="35"/>
  </si>
  <si>
    <t>（マイルストーン）</t>
    <phoneticPr fontId="35"/>
  </si>
  <si>
    <t>第4四半期</t>
    <rPh sb="0" eb="1">
      <t>ダイ</t>
    </rPh>
    <rPh sb="2" eb="5">
      <t>シハンキ</t>
    </rPh>
    <phoneticPr fontId="35"/>
  </si>
  <si>
    <t>第3四半期</t>
    <rPh sb="0" eb="1">
      <t>ダイ</t>
    </rPh>
    <rPh sb="2" eb="5">
      <t>シハンキ</t>
    </rPh>
    <phoneticPr fontId="35"/>
  </si>
  <si>
    <t>第2四半期</t>
    <rPh sb="0" eb="1">
      <t>ダイ</t>
    </rPh>
    <rPh sb="2" eb="5">
      <t>シハンキ</t>
    </rPh>
    <phoneticPr fontId="35"/>
  </si>
  <si>
    <t>第1四半期</t>
    <rPh sb="0" eb="1">
      <t>ダイ</t>
    </rPh>
    <rPh sb="2" eb="5">
      <t>シハンキ</t>
    </rPh>
    <phoneticPr fontId="35"/>
  </si>
  <si>
    <t>アクション</t>
    <phoneticPr fontId="35"/>
  </si>
  <si>
    <t>内容</t>
    <rPh sb="0" eb="2">
      <t>ナイヨウ</t>
    </rPh>
    <phoneticPr fontId="35"/>
  </si>
  <si>
    <t>№</t>
    <phoneticPr fontId="35"/>
  </si>
  <si>
    <t>計画
3期目</t>
    <rPh sb="0" eb="2">
      <t>ケイカク</t>
    </rPh>
    <rPh sb="4" eb="5">
      <t>キ</t>
    </rPh>
    <rPh sb="5" eb="6">
      <t>メ</t>
    </rPh>
    <phoneticPr fontId="35"/>
  </si>
  <si>
    <t>計画
2期目</t>
    <rPh sb="0" eb="2">
      <t>ケイカク</t>
    </rPh>
    <rPh sb="4" eb="5">
      <t>キ</t>
    </rPh>
    <rPh sb="5" eb="6">
      <t>メ</t>
    </rPh>
    <phoneticPr fontId="35"/>
  </si>
  <si>
    <t>計画1期目</t>
    <rPh sb="0" eb="2">
      <t>ケイカク</t>
    </rPh>
    <rPh sb="3" eb="4">
      <t>キ</t>
    </rPh>
    <rPh sb="4" eb="5">
      <t>メ</t>
    </rPh>
    <phoneticPr fontId="35"/>
  </si>
  <si>
    <t>実行者</t>
    <rPh sb="0" eb="3">
      <t>ジッコウシャ</t>
    </rPh>
    <phoneticPr fontId="35"/>
  </si>
  <si>
    <t>取組み項目</t>
    <rPh sb="0" eb="2">
      <t>トリク</t>
    </rPh>
    <rPh sb="3" eb="5">
      <t>コウモク</t>
    </rPh>
    <phoneticPr fontId="35"/>
  </si>
  <si>
    <t>実行時期・期間・マイルストーン</t>
    <rPh sb="0" eb="2">
      <t>ジッコウ</t>
    </rPh>
    <rPh sb="2" eb="4">
      <t>ジキ</t>
    </rPh>
    <rPh sb="5" eb="7">
      <t>キカン</t>
    </rPh>
    <phoneticPr fontId="35"/>
  </si>
  <si>
    <t>３．取組み項目（アクション）と実行計画</t>
    <rPh sb="2" eb="4">
      <t>トリク</t>
    </rPh>
    <rPh sb="5" eb="7">
      <t>コウモク</t>
    </rPh>
    <rPh sb="15" eb="17">
      <t>ジッコウ</t>
    </rPh>
    <rPh sb="17" eb="19">
      <t>ケイカク</t>
    </rPh>
    <phoneticPr fontId="35"/>
  </si>
  <si>
    <t>２．１．を達成するための課題</t>
    <rPh sb="5" eb="7">
      <t>タッセイ</t>
    </rPh>
    <rPh sb="12" eb="14">
      <t>カダイ</t>
    </rPh>
    <phoneticPr fontId="35"/>
  </si>
  <si>
    <t>１．実現したい目標</t>
    <rPh sb="2" eb="4">
      <t>ジツゲン</t>
    </rPh>
    <rPh sb="7" eb="9">
      <t>モクヒョウ</t>
    </rPh>
    <phoneticPr fontId="35"/>
  </si>
  <si>
    <t>作成日：</t>
    <rPh sb="0" eb="3">
      <t>サクセイビ</t>
    </rPh>
    <phoneticPr fontId="35"/>
  </si>
  <si>
    <t>差異①-②</t>
    <rPh sb="0" eb="2">
      <t>サイ</t>
    </rPh>
    <phoneticPr fontId="2"/>
  </si>
  <si>
    <t>変動費率</t>
    <rPh sb="0" eb="2">
      <t>ヘンドウ</t>
    </rPh>
    <rPh sb="2" eb="3">
      <t>ヒ</t>
    </rPh>
    <rPh sb="3" eb="4">
      <t>リツ</t>
    </rPh>
    <phoneticPr fontId="2"/>
  </si>
  <si>
    <t>限界利益額</t>
    <rPh sb="0" eb="2">
      <t>ゲンカイ</t>
    </rPh>
    <rPh sb="2" eb="4">
      <t>リエキ</t>
    </rPh>
    <rPh sb="4" eb="5">
      <t>ガク</t>
    </rPh>
    <phoneticPr fontId="2"/>
  </si>
  <si>
    <t>限界利益率</t>
    <rPh sb="0" eb="2">
      <t>ゲンカイ</t>
    </rPh>
    <rPh sb="2" eb="4">
      <t>リエキ</t>
    </rPh>
    <rPh sb="4" eb="5">
      <t>リツ</t>
    </rPh>
    <phoneticPr fontId="2"/>
  </si>
  <si>
    <t>商品別・顧客別の売上高・限界利益の算出（推定）</t>
    <rPh sb="0" eb="2">
      <t>ショウヒン</t>
    </rPh>
    <rPh sb="2" eb="3">
      <t>ベツ</t>
    </rPh>
    <rPh sb="4" eb="6">
      <t>コキャク</t>
    </rPh>
    <rPh sb="6" eb="7">
      <t>ベツ</t>
    </rPh>
    <rPh sb="8" eb="10">
      <t>ウリアゲ</t>
    </rPh>
    <rPh sb="10" eb="11">
      <t>ダカ</t>
    </rPh>
    <rPh sb="12" eb="14">
      <t>ゲンカイ</t>
    </rPh>
    <rPh sb="14" eb="16">
      <t>リエキ</t>
    </rPh>
    <rPh sb="17" eb="19">
      <t>サンシュツ</t>
    </rPh>
    <rPh sb="20" eb="22">
      <t>スイテイ</t>
    </rPh>
    <phoneticPr fontId="2"/>
  </si>
  <si>
    <t>目標売上高・限界利益の試算</t>
    <rPh sb="0" eb="2">
      <t>モクヒョウ</t>
    </rPh>
    <rPh sb="2" eb="4">
      <t>ウリアゲ</t>
    </rPh>
    <rPh sb="4" eb="5">
      <t>ダカ</t>
    </rPh>
    <rPh sb="6" eb="8">
      <t>ゲンカイ</t>
    </rPh>
    <rPh sb="8" eb="10">
      <t>リエキ</t>
    </rPh>
    <rPh sb="11" eb="13">
      <t>シサン</t>
    </rPh>
    <phoneticPr fontId="2"/>
  </si>
  <si>
    <t>１．前期の製品別限界利益率の推定</t>
    <rPh sb="2" eb="4">
      <t>ゼンキ</t>
    </rPh>
    <rPh sb="5" eb="7">
      <t>セイヒン</t>
    </rPh>
    <rPh sb="7" eb="8">
      <t>ベツ</t>
    </rPh>
    <rPh sb="8" eb="10">
      <t>ゲンカイ</t>
    </rPh>
    <rPh sb="10" eb="12">
      <t>リエキ</t>
    </rPh>
    <rPh sb="12" eb="13">
      <t>リツ</t>
    </rPh>
    <rPh sb="14" eb="16">
      <t>スイテイ</t>
    </rPh>
    <phoneticPr fontId="2"/>
  </si>
  <si>
    <t>◆変動費低減策</t>
    <rPh sb="1" eb="3">
      <t>ヘンドウ</t>
    </rPh>
    <rPh sb="3" eb="4">
      <t>ヒ</t>
    </rPh>
    <rPh sb="4" eb="6">
      <t>テイゲン</t>
    </rPh>
    <rPh sb="6" eb="7">
      <t>サク</t>
    </rPh>
    <phoneticPr fontId="2"/>
  </si>
  <si>
    <t>②：各区分の目標変動費率を入力</t>
    <rPh sb="2" eb="3">
      <t>カク</t>
    </rPh>
    <rPh sb="3" eb="5">
      <t>クブン</t>
    </rPh>
    <rPh sb="6" eb="8">
      <t>モクヒョウ</t>
    </rPh>
    <rPh sb="8" eb="10">
      <t>ヘンドウ</t>
    </rPh>
    <rPh sb="10" eb="11">
      <t>ヒ</t>
    </rPh>
    <rPh sb="11" eb="12">
      <t>リツ</t>
    </rPh>
    <rPh sb="13" eb="15">
      <t>ニュウリョク</t>
    </rPh>
    <phoneticPr fontId="2"/>
  </si>
  <si>
    <t>①：製品名・顧客名等を入力</t>
    <rPh sb="2" eb="4">
      <t>セイヒン</t>
    </rPh>
    <rPh sb="4" eb="5">
      <t>メイ</t>
    </rPh>
    <rPh sb="6" eb="8">
      <t>コキャク</t>
    </rPh>
    <rPh sb="8" eb="9">
      <t>メイ</t>
    </rPh>
    <rPh sb="9" eb="10">
      <t>ナド</t>
    </rPh>
    <rPh sb="11" eb="13">
      <t>ニュウリョク</t>
    </rPh>
    <phoneticPr fontId="2"/>
  </si>
  <si>
    <r>
      <t>③：製品毎の変動費率を入力　［</t>
    </r>
    <r>
      <rPr>
        <b/>
        <u/>
        <sz val="10"/>
        <color theme="1"/>
        <rFont val="HG丸ｺﾞｼｯｸM-PRO"/>
        <family val="3"/>
        <charset val="128"/>
      </rPr>
      <t>変動費率（％）＝（原材料費＋外注工賃）÷売上高</t>
    </r>
    <r>
      <rPr>
        <b/>
        <sz val="10"/>
        <color theme="1"/>
        <rFont val="HG丸ｺﾞｼｯｸM-PRO"/>
        <family val="3"/>
        <charset val="128"/>
      </rPr>
      <t>］</t>
    </r>
    <rPh sb="6" eb="8">
      <t>ヘンドウ</t>
    </rPh>
    <rPh sb="8" eb="9">
      <t>ヒ</t>
    </rPh>
    <rPh sb="15" eb="17">
      <t>ヘンドウ</t>
    </rPh>
    <rPh sb="17" eb="18">
      <t>ヒ</t>
    </rPh>
    <rPh sb="18" eb="19">
      <t>リツ</t>
    </rPh>
    <rPh sb="24" eb="27">
      <t>ゲンザイリョウ</t>
    </rPh>
    <rPh sb="25" eb="28">
      <t>ザイリョウヒ</t>
    </rPh>
    <rPh sb="29" eb="31">
      <t>ガイチュウ</t>
    </rPh>
    <rPh sb="31" eb="33">
      <t>コウチン</t>
    </rPh>
    <rPh sb="35" eb="37">
      <t>ウリアゲ</t>
    </rPh>
    <rPh sb="37" eb="38">
      <t>ダカ</t>
    </rPh>
    <phoneticPr fontId="2"/>
  </si>
  <si>
    <t>目標変動費率</t>
    <rPh sb="0" eb="2">
      <t>モクヒョウ</t>
    </rPh>
    <rPh sb="2" eb="4">
      <t>ヘンドウ</t>
    </rPh>
    <rPh sb="4" eb="5">
      <t>ヒ</t>
    </rPh>
    <rPh sb="5" eb="6">
      <t>リツ</t>
    </rPh>
    <phoneticPr fontId="2"/>
  </si>
  <si>
    <t>３．部門別の限界利益目標　（達成時期：計画○期目）</t>
    <rPh sb="2" eb="4">
      <t>ブモン</t>
    </rPh>
    <rPh sb="4" eb="5">
      <t>ベツ</t>
    </rPh>
    <rPh sb="6" eb="8">
      <t>ゲンカイ</t>
    </rPh>
    <rPh sb="8" eb="10">
      <t>リエキ</t>
    </rPh>
    <rPh sb="10" eb="12">
      <t>モクヒョウ</t>
    </rPh>
    <rPh sb="14" eb="16">
      <t>タッセイ</t>
    </rPh>
    <rPh sb="16" eb="18">
      <t>ジキ</t>
    </rPh>
    <rPh sb="19" eb="21">
      <t>ケイカク</t>
    </rPh>
    <rPh sb="22" eb="23">
      <t>キ</t>
    </rPh>
    <rPh sb="23" eb="24">
      <t>メ</t>
    </rPh>
    <phoneticPr fontId="2"/>
  </si>
  <si>
    <t>■目標売上・利益の検証シートより→</t>
    <rPh sb="9" eb="11">
      <t>ケンショウ</t>
    </rPh>
    <phoneticPr fontId="2"/>
  </si>
  <si>
    <t>重要度</t>
    <rPh sb="0" eb="3">
      <t>ジュウヨウド</t>
    </rPh>
    <phoneticPr fontId="2"/>
  </si>
  <si>
    <t>緊急度</t>
    <rPh sb="0" eb="3">
      <t>キンキュウド</t>
    </rPh>
    <phoneticPr fontId="2"/>
  </si>
  <si>
    <t>原材料費</t>
    <rPh sb="0" eb="3">
      <t>ゲンザイリョウ</t>
    </rPh>
    <rPh sb="3" eb="4">
      <t>ヒ</t>
    </rPh>
    <phoneticPr fontId="2"/>
  </si>
  <si>
    <t>外注工賃</t>
    <rPh sb="0" eb="2">
      <t>ガイチュウ</t>
    </rPh>
    <rPh sb="2" eb="4">
      <t>コウチン</t>
    </rPh>
    <phoneticPr fontId="2"/>
  </si>
  <si>
    <t>固定費</t>
    <rPh sb="0" eb="3">
      <t>コテイヒ</t>
    </rPh>
    <phoneticPr fontId="2"/>
  </si>
  <si>
    <t>棚卸資産増減</t>
    <rPh sb="0" eb="2">
      <t>タナオロシ</t>
    </rPh>
    <rPh sb="2" eb="4">
      <t>シサン</t>
    </rPh>
    <rPh sb="4" eb="6">
      <t>ゾウゲン</t>
    </rPh>
    <phoneticPr fontId="2"/>
  </si>
  <si>
    <t>製造原価</t>
    <rPh sb="0" eb="2">
      <t>セイゾウ</t>
    </rPh>
    <rPh sb="2" eb="4">
      <t>ゲンカ</t>
    </rPh>
    <phoneticPr fontId="2"/>
  </si>
  <si>
    <t>販売管理費</t>
    <rPh sb="0" eb="2">
      <t>ハンバイ</t>
    </rPh>
    <rPh sb="2" eb="5">
      <t>カンリヒ</t>
    </rPh>
    <phoneticPr fontId="2"/>
  </si>
  <si>
    <r>
      <rPr>
        <sz val="9"/>
        <color theme="1"/>
        <rFont val="ＭＳ Ｐゴシック"/>
        <family val="3"/>
        <charset val="128"/>
        <scheme val="minor"/>
      </rPr>
      <t>人件費</t>
    </r>
    <r>
      <rPr>
        <sz val="10"/>
        <color theme="1"/>
        <rFont val="ＭＳ Ｐゴシック"/>
        <family val="3"/>
        <charset val="128"/>
        <scheme val="minor"/>
      </rPr>
      <t xml:space="preserve">
</t>
    </r>
    <r>
      <rPr>
        <sz val="6"/>
        <color theme="1"/>
        <rFont val="ＭＳ Ｐゴシック"/>
        <family val="3"/>
        <charset val="128"/>
        <scheme val="minor"/>
      </rPr>
      <t>（給料賃金・福利厚生費他）</t>
    </r>
    <rPh sb="0" eb="3">
      <t>ジンケンヒ</t>
    </rPh>
    <rPh sb="5" eb="7">
      <t>キュウリョウ</t>
    </rPh>
    <rPh sb="7" eb="9">
      <t>チンギン</t>
    </rPh>
    <rPh sb="10" eb="12">
      <t>フクリ</t>
    </rPh>
    <rPh sb="12" eb="15">
      <t>コウセイヒ</t>
    </rPh>
    <rPh sb="15" eb="16">
      <t>ホカ</t>
    </rPh>
    <phoneticPr fontId="2"/>
  </si>
  <si>
    <t>※専従者給与</t>
    <rPh sb="1" eb="4">
      <t>センジュウシャ</t>
    </rPh>
    <rPh sb="4" eb="6">
      <t>キュウヨ</t>
    </rPh>
    <phoneticPr fontId="2"/>
  </si>
  <si>
    <t>４．損益計画</t>
    <rPh sb="2" eb="4">
      <t>ソンエキ</t>
    </rPh>
    <rPh sb="4" eb="6">
      <t>ケイカク</t>
    </rPh>
    <phoneticPr fontId="2"/>
  </si>
  <si>
    <t>５．資金計画</t>
    <rPh sb="2" eb="4">
      <t>シキン</t>
    </rPh>
    <rPh sb="4" eb="6">
      <t>ケイカク</t>
    </rPh>
    <phoneticPr fontId="2"/>
  </si>
  <si>
    <t>-</t>
    <phoneticPr fontId="2"/>
  </si>
  <si>
    <t>-</t>
    <phoneticPr fontId="2"/>
  </si>
  <si>
    <t>目標値との差</t>
    <rPh sb="0" eb="2">
      <t>モクヒョウ</t>
    </rPh>
    <rPh sb="2" eb="3">
      <t>チ</t>
    </rPh>
    <rPh sb="5" eb="6">
      <t>サ</t>
    </rPh>
    <phoneticPr fontId="2"/>
  </si>
  <si>
    <t>変動費検算</t>
    <rPh sb="0" eb="2">
      <t>ヘンドウ</t>
    </rPh>
    <rPh sb="2" eb="3">
      <t>ヒ</t>
    </rPh>
    <rPh sb="3" eb="5">
      <t>ケンザン</t>
    </rPh>
    <phoneticPr fontId="2"/>
  </si>
  <si>
    <t>固定費検算</t>
    <rPh sb="0" eb="3">
      <t>コテイヒ</t>
    </rPh>
    <rPh sb="3" eb="5">
      <t>ケンザン</t>
    </rPh>
    <phoneticPr fontId="2"/>
  </si>
  <si>
    <t>←目標とする売上比率を入力</t>
    <rPh sb="1" eb="3">
      <t>モクヒョウ</t>
    </rPh>
    <rPh sb="6" eb="8">
      <t>ウリアゲ</t>
    </rPh>
    <rPh sb="8" eb="10">
      <t>ヒリツ</t>
    </rPh>
    <rPh sb="11" eb="13">
      <t>ニュウリョク</t>
    </rPh>
    <phoneticPr fontId="2"/>
  </si>
  <si>
    <t>←「目標売上・利益の検証シート」で立てた目標と、下の内訳に差がないかを検証</t>
    <rPh sb="2" eb="4">
      <t>モクヒョウ</t>
    </rPh>
    <rPh sb="4" eb="6">
      <t>ウリアゲ</t>
    </rPh>
    <rPh sb="7" eb="9">
      <t>リエキ</t>
    </rPh>
    <rPh sb="10" eb="12">
      <t>ケンショウ</t>
    </rPh>
    <rPh sb="17" eb="18">
      <t>タ</t>
    </rPh>
    <rPh sb="20" eb="22">
      <t>モクヒョウ</t>
    </rPh>
    <rPh sb="24" eb="25">
      <t>シタ</t>
    </rPh>
    <rPh sb="26" eb="28">
      <t>ウチワケ</t>
    </rPh>
    <rPh sb="29" eb="30">
      <t>サ</t>
    </rPh>
    <rPh sb="35" eb="37">
      <t>ケンショウ</t>
    </rPh>
    <phoneticPr fontId="2"/>
  </si>
  <si>
    <t>（事業者名）　事業計画書</t>
    <rPh sb="1" eb="4">
      <t>ジギョウシャ</t>
    </rPh>
    <rPh sb="4" eb="5">
      <t>メイ</t>
    </rPh>
    <rPh sb="7" eb="9">
      <t>ジギョウ</t>
    </rPh>
    <rPh sb="9" eb="11">
      <t>ケイカク</t>
    </rPh>
    <rPh sb="11" eb="12">
      <t>ショ</t>
    </rPh>
    <phoneticPr fontId="35"/>
  </si>
  <si>
    <t>■　決算情報入力シート　［製造業用］</t>
    <rPh sb="2" eb="4">
      <t>ケッサン</t>
    </rPh>
    <rPh sb="4" eb="6">
      <t>ジョウホウ</t>
    </rPh>
    <rPh sb="6" eb="8">
      <t>ニュウリョク</t>
    </rPh>
    <rPh sb="13" eb="16">
      <t>セイゾウギョウ</t>
    </rPh>
    <rPh sb="16" eb="17">
      <t>ヨウ</t>
    </rPh>
    <phoneticPr fontId="2"/>
  </si>
  <si>
    <t>■　財務分析シート　［製造業用］</t>
    <rPh sb="2" eb="4">
      <t>ザイム</t>
    </rPh>
    <rPh sb="4" eb="6">
      <t>ブンセキ</t>
    </rPh>
    <rPh sb="11" eb="14">
      <t>セイゾウギョウ</t>
    </rPh>
    <rPh sb="14" eb="15">
      <t>ヨウ</t>
    </rPh>
    <phoneticPr fontId="2"/>
  </si>
  <si>
    <t>■　課題解決による効果検証シート　［製造業用］</t>
    <rPh sb="2" eb="4">
      <t>カダイ</t>
    </rPh>
    <rPh sb="4" eb="6">
      <t>カイケツ</t>
    </rPh>
    <rPh sb="9" eb="11">
      <t>コウカ</t>
    </rPh>
    <rPh sb="11" eb="13">
      <t>ケンショウ</t>
    </rPh>
    <rPh sb="18" eb="21">
      <t>セイゾウギョウ</t>
    </rPh>
    <rPh sb="21" eb="22">
      <t>ヨウ</t>
    </rPh>
    <phoneticPr fontId="2"/>
  </si>
  <si>
    <r>
      <t xml:space="preserve">Ⅲ．変動費率
</t>
    </r>
    <r>
      <rPr>
        <sz val="9"/>
        <color theme="0"/>
        <rFont val="ＭＳ Ｐゴシック"/>
        <family val="3"/>
        <charset val="128"/>
        <scheme val="minor"/>
      </rPr>
      <t>（原材料費・外注工賃）</t>
    </r>
    <r>
      <rPr>
        <sz val="10"/>
        <color theme="0"/>
        <rFont val="ＭＳ Ｐゴシック"/>
        <family val="3"/>
        <charset val="128"/>
        <scheme val="minor"/>
      </rPr>
      <t xml:space="preserve">
［UP/DOWN・％］</t>
    </r>
    <rPh sb="2" eb="4">
      <t>ヘンドウ</t>
    </rPh>
    <rPh sb="4" eb="5">
      <t>ヒ</t>
    </rPh>
    <rPh sb="5" eb="6">
      <t>リツ</t>
    </rPh>
    <rPh sb="8" eb="11">
      <t>ゲンザイリョウ</t>
    </rPh>
    <rPh sb="11" eb="12">
      <t>ヒ</t>
    </rPh>
    <rPh sb="13" eb="15">
      <t>ガイチュウ</t>
    </rPh>
    <rPh sb="15" eb="17">
      <t>コウチン</t>
    </rPh>
    <rPh sb="18" eb="19">
      <t>リリツ</t>
    </rPh>
    <phoneticPr fontId="2"/>
  </si>
  <si>
    <t>■　目標売上・利益の検証　［製造業用］</t>
    <rPh sb="2" eb="4">
      <t>モクヒョウ</t>
    </rPh>
    <rPh sb="4" eb="6">
      <t>ウリアゲ</t>
    </rPh>
    <rPh sb="7" eb="9">
      <t>リエキ</t>
    </rPh>
    <rPh sb="10" eb="12">
      <t>ケンショウ</t>
    </rPh>
    <rPh sb="14" eb="17">
      <t>セイゾウギョウ</t>
    </rPh>
    <rPh sb="17" eb="18">
      <t>ヨウ</t>
    </rPh>
    <phoneticPr fontId="2"/>
  </si>
  <si>
    <t>■　限界利益目標達成シミュレーション　［製造業用］</t>
    <rPh sb="2" eb="4">
      <t>ゲンカイ</t>
    </rPh>
    <rPh sb="4" eb="6">
      <t>リエキ</t>
    </rPh>
    <rPh sb="6" eb="8">
      <t>モクヒョウ</t>
    </rPh>
    <rPh sb="8" eb="10">
      <t>タッセイ</t>
    </rPh>
    <rPh sb="20" eb="23">
      <t>セイゾウギョウ</t>
    </rPh>
    <rPh sb="23" eb="24">
      <t>ヨウ</t>
    </rPh>
    <phoneticPr fontId="2"/>
  </si>
  <si>
    <t>小規模事業者支援ガイドブックⅠ
支援者のための小規模事業者の事業計画づくり・サポートブック対応</t>
    <rPh sb="0" eb="3">
      <t>ショウキボ</t>
    </rPh>
    <rPh sb="3" eb="6">
      <t>ジギョウシャ</t>
    </rPh>
    <rPh sb="6" eb="8">
      <t>シエン</t>
    </rPh>
    <rPh sb="16" eb="18">
      <t>シエン</t>
    </rPh>
    <rPh sb="18" eb="19">
      <t>シャ</t>
    </rPh>
    <rPh sb="23" eb="26">
      <t>ショウキボ</t>
    </rPh>
    <rPh sb="26" eb="29">
      <t>ジギョウシャ</t>
    </rPh>
    <rPh sb="30" eb="32">
      <t>ジギョウ</t>
    </rPh>
    <rPh sb="32" eb="34">
      <t>ケイカク</t>
    </rPh>
    <rPh sb="45" eb="47">
      <t>タイオウ</t>
    </rPh>
    <phoneticPr fontId="35"/>
  </si>
  <si>
    <t>【事業計画作成キット】</t>
    <rPh sb="1" eb="3">
      <t>ジギョウ</t>
    </rPh>
    <rPh sb="3" eb="5">
      <t>ケイカク</t>
    </rPh>
    <rPh sb="5" eb="7">
      <t>サクセイ</t>
    </rPh>
    <phoneticPr fontId="35"/>
  </si>
  <si>
    <t>※本ツールは（独）中小企業基盤整備機構にて作成・配信しています</t>
    <rPh sb="6" eb="9">
      <t>ドク</t>
    </rPh>
    <rPh sb="9" eb="11">
      <t>チュウショウ</t>
    </rPh>
    <rPh sb="11" eb="13">
      <t>キギョウ</t>
    </rPh>
    <rPh sb="13" eb="15">
      <t>キバン</t>
    </rPh>
    <rPh sb="15" eb="17">
      <t>セイビ</t>
    </rPh>
    <rPh sb="17" eb="19">
      <t>キコウ</t>
    </rPh>
    <rPh sb="21" eb="23">
      <t>サクセイ</t>
    </rPh>
    <rPh sb="24" eb="26">
      <t>ハイシン</t>
    </rPh>
    <phoneticPr fontId="35"/>
  </si>
  <si>
    <t>【テンプレート一覧】　</t>
    <rPh sb="7" eb="9">
      <t>イチラン</t>
    </rPh>
    <phoneticPr fontId="35"/>
  </si>
  <si>
    <t>シート①</t>
    <phoneticPr fontId="35"/>
  </si>
  <si>
    <t>事業者概要シート</t>
    <rPh sb="0" eb="3">
      <t>ジギョウシャ</t>
    </rPh>
    <rPh sb="3" eb="5">
      <t>ガイヨウ</t>
    </rPh>
    <phoneticPr fontId="35"/>
  </si>
  <si>
    <t>シート②</t>
    <phoneticPr fontId="35"/>
  </si>
  <si>
    <t>事業環境の棚卸しシート</t>
    <rPh sb="0" eb="2">
      <t>ジギョウ</t>
    </rPh>
    <rPh sb="2" eb="4">
      <t>カンキョウ</t>
    </rPh>
    <rPh sb="5" eb="7">
      <t>タナオロ</t>
    </rPh>
    <phoneticPr fontId="35"/>
  </si>
  <si>
    <t>シート③</t>
    <phoneticPr fontId="35"/>
  </si>
  <si>
    <t>目標＆構想整理メモ</t>
    <rPh sb="0" eb="2">
      <t>モクヒョウ</t>
    </rPh>
    <rPh sb="3" eb="5">
      <t>コウソウ</t>
    </rPh>
    <rPh sb="5" eb="7">
      <t>セイリ</t>
    </rPh>
    <phoneticPr fontId="35"/>
  </si>
  <si>
    <t>シート④</t>
    <phoneticPr fontId="35"/>
  </si>
  <si>
    <t>業種別インタビューシート</t>
    <rPh sb="0" eb="2">
      <t>ギョウシュ</t>
    </rPh>
    <rPh sb="2" eb="3">
      <t>ベツ</t>
    </rPh>
    <phoneticPr fontId="35"/>
  </si>
  <si>
    <t>１）小売業　２）製造業　３）卸売業　４）サービス業</t>
    <rPh sb="2" eb="5">
      <t>コウリギョウ</t>
    </rPh>
    <rPh sb="8" eb="11">
      <t>セイゾウギョウ</t>
    </rPh>
    <rPh sb="14" eb="17">
      <t>オロシウリギョウ</t>
    </rPh>
    <rPh sb="24" eb="25">
      <t>ギョウ</t>
    </rPh>
    <phoneticPr fontId="2"/>
  </si>
  <si>
    <t>シート⑤</t>
    <phoneticPr fontId="35"/>
  </si>
  <si>
    <t>決算書入力シート［製造業用］</t>
    <rPh sb="0" eb="3">
      <t>ケッサンショ</t>
    </rPh>
    <rPh sb="3" eb="5">
      <t>ニュウリョク</t>
    </rPh>
    <rPh sb="9" eb="13">
      <t>セイゾウギョウヨウ</t>
    </rPh>
    <phoneticPr fontId="35"/>
  </si>
  <si>
    <t>シート⑥</t>
    <phoneticPr fontId="35"/>
  </si>
  <si>
    <t>財務分析シート［製造業用］</t>
    <rPh sb="0" eb="2">
      <t>ザイム</t>
    </rPh>
    <rPh sb="2" eb="4">
      <t>ブンセキ</t>
    </rPh>
    <phoneticPr fontId="35"/>
  </si>
  <si>
    <t>シート⑦</t>
    <phoneticPr fontId="35"/>
  </si>
  <si>
    <t>課題解決による効果検証シート［製造業用］</t>
    <rPh sb="0" eb="2">
      <t>カダイ</t>
    </rPh>
    <rPh sb="2" eb="4">
      <t>カイケツ</t>
    </rPh>
    <rPh sb="7" eb="9">
      <t>コウカ</t>
    </rPh>
    <rPh sb="9" eb="11">
      <t>ケンショウ</t>
    </rPh>
    <phoneticPr fontId="35"/>
  </si>
  <si>
    <t>シート⑧</t>
    <phoneticPr fontId="35"/>
  </si>
  <si>
    <t>目標売上・利益の検証シート［製造業用］</t>
    <rPh sb="0" eb="2">
      <t>モクヒョウ</t>
    </rPh>
    <rPh sb="2" eb="4">
      <t>ウリアゲ</t>
    </rPh>
    <rPh sb="5" eb="7">
      <t>リエキ</t>
    </rPh>
    <rPh sb="8" eb="10">
      <t>ケンショウ</t>
    </rPh>
    <phoneticPr fontId="35"/>
  </si>
  <si>
    <t>シート⑨</t>
    <phoneticPr fontId="35"/>
  </si>
  <si>
    <t>粗利益目標達成シミュレーション［製造業用］</t>
    <rPh sb="0" eb="3">
      <t>アラリエキ</t>
    </rPh>
    <rPh sb="3" eb="5">
      <t>モクヒョウ</t>
    </rPh>
    <rPh sb="5" eb="7">
      <t>タッセイ</t>
    </rPh>
    <phoneticPr fontId="35"/>
  </si>
  <si>
    <t>シート⑩</t>
    <phoneticPr fontId="35"/>
  </si>
  <si>
    <t>事業計画書フォーマット</t>
    <rPh sb="0" eb="2">
      <t>ジギョウ</t>
    </rPh>
    <rPh sb="2" eb="4">
      <t>ケイカク</t>
    </rPh>
    <rPh sb="4" eb="5">
      <t>ショ</t>
    </rPh>
    <phoneticPr fontId="35"/>
  </si>
  <si>
    <t>シート⑪</t>
    <phoneticPr fontId="35"/>
  </si>
  <si>
    <t>損益・資金計画フォーマット［製造業用］</t>
    <rPh sb="0" eb="2">
      <t>ソンエキ</t>
    </rPh>
    <rPh sb="3" eb="5">
      <t>シキン</t>
    </rPh>
    <rPh sb="5" eb="7">
      <t>ケイカク</t>
    </rPh>
    <phoneticPr fontId="35"/>
  </si>
  <si>
    <t>各シートの内容および使い方は、中小機構ホームページの以下のアドレスより</t>
    <rPh sb="0" eb="1">
      <t>カク</t>
    </rPh>
    <rPh sb="5" eb="7">
      <t>ナイヨウ</t>
    </rPh>
    <rPh sb="10" eb="11">
      <t>ツカ</t>
    </rPh>
    <rPh sb="12" eb="13">
      <t>カタ</t>
    </rPh>
    <rPh sb="15" eb="17">
      <t>チュウショウ</t>
    </rPh>
    <rPh sb="17" eb="19">
      <t>キコウ</t>
    </rPh>
    <rPh sb="26" eb="28">
      <t>イカ</t>
    </rPh>
    <phoneticPr fontId="2"/>
  </si>
  <si>
    <t>『支援者のための小規模事業者の事業計画づくり・サポートブック』をダウンロードの上</t>
    <rPh sb="1" eb="3">
      <t>シエン</t>
    </rPh>
    <rPh sb="3" eb="4">
      <t>シャ</t>
    </rPh>
    <rPh sb="8" eb="11">
      <t>ショウキボ</t>
    </rPh>
    <rPh sb="11" eb="14">
      <t>ジギョウシャ</t>
    </rPh>
    <rPh sb="15" eb="17">
      <t>ジギョウ</t>
    </rPh>
    <rPh sb="17" eb="19">
      <t>ケイカク</t>
    </rPh>
    <rPh sb="39" eb="40">
      <t>ウエ</t>
    </rPh>
    <phoneticPr fontId="2"/>
  </si>
  <si>
    <t>ご参照ください。</t>
    <rPh sb="1" eb="3">
      <t>サンショウ</t>
    </rPh>
    <phoneticPr fontId="2"/>
  </si>
  <si>
    <t>中小機構ＨＰ：http://www.smrj.go.jp/keiei/090857.html</t>
    <rPh sb="0" eb="2">
      <t>チュウショウ</t>
    </rPh>
    <rPh sb="2" eb="4">
      <t>キコウ</t>
    </rPh>
    <phoneticPr fontId="2"/>
  </si>
  <si>
    <t>事　業　者　概　要　シ　ー　ト　</t>
    <rPh sb="0" eb="1">
      <t>コト</t>
    </rPh>
    <rPh sb="2" eb="3">
      <t>ギョウ</t>
    </rPh>
    <rPh sb="4" eb="5">
      <t>シャ</t>
    </rPh>
    <rPh sb="6" eb="7">
      <t>オオムネ</t>
    </rPh>
    <rPh sb="8" eb="9">
      <t>ヨウ</t>
    </rPh>
    <phoneticPr fontId="35" alignment="distributed"/>
  </si>
  <si>
    <t>最新記入日</t>
    <rPh sb="0" eb="2">
      <t>サイシン</t>
    </rPh>
    <rPh sb="2" eb="4">
      <t>キニュウ</t>
    </rPh>
    <rPh sb="4" eb="5">
      <t>ビ</t>
    </rPh>
    <phoneticPr fontId="35"/>
  </si>
  <si>
    <t>◆事業者の概要</t>
    <rPh sb="1" eb="3">
      <t>ジギョウ</t>
    </rPh>
    <rPh sb="3" eb="4">
      <t>シャ</t>
    </rPh>
    <rPh sb="5" eb="7">
      <t>ガイヨウ</t>
    </rPh>
    <phoneticPr fontId="35"/>
  </si>
  <si>
    <t>事業者概要</t>
    <rPh sb="0" eb="3">
      <t>ジギョウシャ</t>
    </rPh>
    <rPh sb="3" eb="5">
      <t>ガイヨウ</t>
    </rPh>
    <phoneticPr fontId="35"/>
  </si>
  <si>
    <t>企業名・屋号</t>
    <rPh sb="0" eb="2">
      <t>キギョウ</t>
    </rPh>
    <rPh sb="2" eb="3">
      <t>メイ</t>
    </rPh>
    <rPh sb="4" eb="6">
      <t>ヤゴウ</t>
    </rPh>
    <phoneticPr fontId="35"/>
  </si>
  <si>
    <t>従業者数</t>
    <rPh sb="0" eb="1">
      <t>ジュウ</t>
    </rPh>
    <rPh sb="1" eb="4">
      <t>ギョウシャスウ</t>
    </rPh>
    <rPh sb="3" eb="4">
      <t>スウ</t>
    </rPh>
    <phoneticPr fontId="35"/>
  </si>
  <si>
    <t>名</t>
    <rPh sb="0" eb="1">
      <t>メイ</t>
    </rPh>
    <phoneticPr fontId="35"/>
  </si>
  <si>
    <t>事業主・代表者名</t>
    <rPh sb="0" eb="3">
      <t>ジギョウヌシ</t>
    </rPh>
    <rPh sb="4" eb="6">
      <t>ダイヒョウ</t>
    </rPh>
    <rPh sb="6" eb="7">
      <t>シャ</t>
    </rPh>
    <rPh sb="7" eb="8">
      <t>メイ</t>
    </rPh>
    <phoneticPr fontId="35"/>
  </si>
  <si>
    <t>年齢（○代目）</t>
    <rPh sb="0" eb="2">
      <t>ネンレイ</t>
    </rPh>
    <rPh sb="4" eb="6">
      <t>ダイメ</t>
    </rPh>
    <phoneticPr fontId="35"/>
  </si>
  <si>
    <t>（うち家族）</t>
    <rPh sb="3" eb="5">
      <t>カゾク</t>
    </rPh>
    <phoneticPr fontId="35"/>
  </si>
  <si>
    <t>業種</t>
  </si>
  <si>
    <t>主な商品・製品
サービス等</t>
    <rPh sb="0" eb="1">
      <t>オモ</t>
    </rPh>
    <rPh sb="2" eb="4">
      <t>ショウヒン</t>
    </rPh>
    <rPh sb="5" eb="7">
      <t>セイヒン</t>
    </rPh>
    <rPh sb="12" eb="13">
      <t>ナド</t>
    </rPh>
    <phoneticPr fontId="35"/>
  </si>
  <si>
    <t>沿革</t>
    <rPh sb="0" eb="2">
      <t>エンカク</t>
    </rPh>
    <phoneticPr fontId="35"/>
  </si>
  <si>
    <t>資本金</t>
    <rPh sb="0" eb="3">
      <t>シホンキン</t>
    </rPh>
    <phoneticPr fontId="35"/>
  </si>
  <si>
    <t>百万円</t>
    <rPh sb="0" eb="3">
      <t>ヒャクマンエン</t>
    </rPh>
    <phoneticPr fontId="35"/>
  </si>
  <si>
    <t>創業年月</t>
    <rPh sb="0" eb="2">
      <t>ソウギョウ</t>
    </rPh>
    <rPh sb="2" eb="4">
      <t>ネンゲツ</t>
    </rPh>
    <phoneticPr fontId="35"/>
  </si>
  <si>
    <t>年</t>
    <rPh sb="0" eb="1">
      <t>ネン</t>
    </rPh>
    <phoneticPr fontId="35"/>
  </si>
  <si>
    <t>月</t>
    <rPh sb="0" eb="1">
      <t>ツキ</t>
    </rPh>
    <phoneticPr fontId="35"/>
  </si>
  <si>
    <t>業歴</t>
    <rPh sb="0" eb="2">
      <t>ギョウレキ</t>
    </rPh>
    <phoneticPr fontId="35"/>
  </si>
  <si>
    <t>（現在地）</t>
    <rPh sb="1" eb="4">
      <t>ゲンザイチ</t>
    </rPh>
    <phoneticPr fontId="35"/>
  </si>
  <si>
    <t>後継者
の有無</t>
    <rPh sb="0" eb="3">
      <t>コウケイシャ</t>
    </rPh>
    <rPh sb="5" eb="7">
      <t>ウム</t>
    </rPh>
    <phoneticPr fontId="35"/>
  </si>
  <si>
    <t>事業主・
経営者の
略歴・技能等</t>
    <rPh sb="0" eb="3">
      <t>ジギョウヌシ</t>
    </rPh>
    <rPh sb="5" eb="7">
      <t>ケイエイ</t>
    </rPh>
    <rPh sb="7" eb="8">
      <t>シャ</t>
    </rPh>
    <rPh sb="13" eb="15">
      <t>ギノウ</t>
    </rPh>
    <rPh sb="15" eb="16">
      <t>ナド</t>
    </rPh>
    <phoneticPr fontId="35"/>
  </si>
  <si>
    <t>家族構成</t>
    <rPh sb="0" eb="2">
      <t>カゾク</t>
    </rPh>
    <rPh sb="2" eb="4">
      <t>コウセイ</t>
    </rPh>
    <phoneticPr fontId="35"/>
  </si>
  <si>
    <t>資産等</t>
    <rPh sb="0" eb="2">
      <t>シサン</t>
    </rPh>
    <rPh sb="2" eb="3">
      <t>ナド</t>
    </rPh>
    <phoneticPr fontId="35"/>
  </si>
  <si>
    <t>経営理念
（指針等）</t>
    <rPh sb="0" eb="2">
      <t>ケイエイ</t>
    </rPh>
    <rPh sb="2" eb="4">
      <t>リネン</t>
    </rPh>
    <rPh sb="6" eb="8">
      <t>シシン</t>
    </rPh>
    <rPh sb="8" eb="9">
      <t>ナド</t>
    </rPh>
    <phoneticPr fontId="35"/>
  </si>
  <si>
    <t>趣味・
人柄等</t>
    <rPh sb="0" eb="2">
      <t>シュミ</t>
    </rPh>
    <rPh sb="4" eb="6">
      <t>ヒトガラ</t>
    </rPh>
    <rPh sb="6" eb="7">
      <t>ナド</t>
    </rPh>
    <phoneticPr fontId="35"/>
  </si>
  <si>
    <t>健康
状態</t>
    <rPh sb="0" eb="2">
      <t>ケンコウ</t>
    </rPh>
    <rPh sb="3" eb="5">
      <t>ジョウタイ</t>
    </rPh>
    <phoneticPr fontId="35"/>
  </si>
  <si>
    <t>主な
事業所等</t>
    <rPh sb="0" eb="1">
      <t>オモ</t>
    </rPh>
    <rPh sb="3" eb="6">
      <t>ジギョウショ</t>
    </rPh>
    <rPh sb="6" eb="7">
      <t>ナド</t>
    </rPh>
    <phoneticPr fontId="35"/>
  </si>
  <si>
    <t>用途等</t>
    <rPh sb="0" eb="2">
      <t>ヨウト</t>
    </rPh>
    <rPh sb="2" eb="3">
      <t>ナド</t>
    </rPh>
    <phoneticPr fontId="35"/>
  </si>
  <si>
    <t>所在地</t>
    <rPh sb="0" eb="3">
      <t>ショザイチ</t>
    </rPh>
    <phoneticPr fontId="35"/>
  </si>
  <si>
    <t>名義</t>
    <rPh sb="0" eb="2">
      <t>メイギ</t>
    </rPh>
    <phoneticPr fontId="35"/>
  </si>
  <si>
    <t>主な幹部</t>
    <rPh sb="0" eb="1">
      <t>オモ</t>
    </rPh>
    <rPh sb="2" eb="4">
      <t>カンブ</t>
    </rPh>
    <phoneticPr fontId="35"/>
  </si>
  <si>
    <t>役職・役割</t>
    <rPh sb="3" eb="5">
      <t>ヤクワリ</t>
    </rPh>
    <phoneticPr fontId="35"/>
  </si>
  <si>
    <t>氏　　　名</t>
  </si>
  <si>
    <t>年齢</t>
  </si>
  <si>
    <t>親族
○</t>
    <rPh sb="0" eb="2">
      <t>シンゾク</t>
    </rPh>
    <phoneticPr fontId="35"/>
  </si>
  <si>
    <t>経歴など</t>
    <rPh sb="0" eb="2">
      <t>ケイレキ</t>
    </rPh>
    <phoneticPr fontId="35"/>
  </si>
  <si>
    <t>主な株主</t>
    <rPh sb="2" eb="4">
      <t>カブヌシ</t>
    </rPh>
    <phoneticPr fontId="35" alignment="distributed"/>
  </si>
  <si>
    <t>株</t>
    <rPh sb="0" eb="1">
      <t>カブ</t>
    </rPh>
    <phoneticPr fontId="35" alignment="distributed"/>
  </si>
  <si>
    <t>主な取引
金融機関</t>
    <rPh sb="0" eb="1">
      <t>シュ</t>
    </rPh>
    <rPh sb="2" eb="4">
      <t>トリヒキ</t>
    </rPh>
    <rPh sb="5" eb="7">
      <t>キンユウ</t>
    </rPh>
    <rPh sb="7" eb="9">
      <t>キカン</t>
    </rPh>
    <phoneticPr fontId="35"/>
  </si>
  <si>
    <t>◆業績推移（単位：千円）</t>
    <rPh sb="1" eb="3">
      <t>ギョウセキ</t>
    </rPh>
    <rPh sb="3" eb="5">
      <t>スイイ</t>
    </rPh>
    <rPh sb="6" eb="8">
      <t>タンイ</t>
    </rPh>
    <rPh sb="9" eb="11">
      <t>センエン</t>
    </rPh>
    <phoneticPr fontId="35"/>
  </si>
  <si>
    <t>年度</t>
    <rPh sb="0" eb="2">
      <t>ネンド</t>
    </rPh>
    <phoneticPr fontId="35"/>
  </si>
  <si>
    <t>売上高</t>
    <rPh sb="0" eb="2">
      <t>ウリアゲ</t>
    </rPh>
    <rPh sb="2" eb="3">
      <t>ダカ</t>
    </rPh>
    <phoneticPr fontId="35"/>
  </si>
  <si>
    <t>粗利益</t>
    <rPh sb="0" eb="3">
      <t>アラリエキ</t>
    </rPh>
    <phoneticPr fontId="35"/>
  </si>
  <si>
    <t>税引後利益</t>
    <rPh sb="0" eb="2">
      <t>ゼイビキ</t>
    </rPh>
    <rPh sb="2" eb="3">
      <t>ゴ</t>
    </rPh>
    <rPh sb="3" eb="5">
      <t>リエキ</t>
    </rPh>
    <phoneticPr fontId="35"/>
  </si>
  <si>
    <t>備考</t>
    <rPh sb="0" eb="2">
      <t>ビコウ</t>
    </rPh>
    <phoneticPr fontId="35"/>
  </si>
  <si>
    <t>3期前</t>
    <rPh sb="1" eb="2">
      <t>キ</t>
    </rPh>
    <rPh sb="2" eb="3">
      <t>マエ</t>
    </rPh>
    <phoneticPr fontId="35"/>
  </si>
  <si>
    <t>2期前</t>
    <rPh sb="1" eb="2">
      <t>キ</t>
    </rPh>
    <rPh sb="2" eb="3">
      <t>マエ</t>
    </rPh>
    <phoneticPr fontId="35"/>
  </si>
  <si>
    <t>前期</t>
    <rPh sb="0" eb="2">
      <t>ゼンキ</t>
    </rPh>
    <phoneticPr fontId="35"/>
  </si>
  <si>
    <t>◆最近の相談事項、話題等</t>
    <rPh sb="1" eb="3">
      <t>サイキン</t>
    </rPh>
    <rPh sb="4" eb="6">
      <t>ソウダン</t>
    </rPh>
    <rPh sb="6" eb="8">
      <t>ジコウ</t>
    </rPh>
    <rPh sb="9" eb="11">
      <t>ワダイ</t>
    </rPh>
    <rPh sb="11" eb="12">
      <t>ナド</t>
    </rPh>
    <phoneticPr fontId="35"/>
  </si>
  <si>
    <t>事業者名</t>
    <rPh sb="0" eb="3">
      <t>ジギョウシャ</t>
    </rPh>
    <rPh sb="3" eb="4">
      <t>メイ</t>
    </rPh>
    <phoneticPr fontId="2"/>
  </si>
  <si>
    <t>事 業 環 境 の 棚 卸 し シ ー ト　</t>
    <rPh sb="0" eb="1">
      <t>コト</t>
    </rPh>
    <rPh sb="2" eb="3">
      <t>ギョウ</t>
    </rPh>
    <rPh sb="4" eb="5">
      <t>ワ</t>
    </rPh>
    <rPh sb="6" eb="7">
      <t>サカイ</t>
    </rPh>
    <rPh sb="10" eb="11">
      <t>ダナ</t>
    </rPh>
    <rPh sb="12" eb="13">
      <t>オロシ</t>
    </rPh>
    <phoneticPr fontId="35" alignment="distributed"/>
  </si>
  <si>
    <t>◆商品・製品・サービスの棚卸し</t>
    <rPh sb="1" eb="3">
      <t>ショウヒン</t>
    </rPh>
    <rPh sb="4" eb="6">
      <t>セイヒン</t>
    </rPh>
    <rPh sb="12" eb="14">
      <t>タナオロシ</t>
    </rPh>
    <phoneticPr fontId="35"/>
  </si>
  <si>
    <t>主な売上構成</t>
    <rPh sb="0" eb="1">
      <t>オモ</t>
    </rPh>
    <rPh sb="2" eb="4">
      <t>ウリアゲ</t>
    </rPh>
    <rPh sb="4" eb="6">
      <t>コウセイ</t>
    </rPh>
    <phoneticPr fontId="35" alignment="distributed"/>
  </si>
  <si>
    <t>商品・製品・サービスの名称</t>
    <rPh sb="0" eb="2">
      <t>ショウヒン</t>
    </rPh>
    <rPh sb="3" eb="5">
      <t>セイヒン</t>
    </rPh>
    <rPh sb="11" eb="13">
      <t>メイショウ</t>
    </rPh>
    <phoneticPr fontId="35"/>
  </si>
  <si>
    <t>内訳（千円or％）</t>
    <rPh sb="0" eb="2">
      <t>ウチワケ</t>
    </rPh>
    <rPh sb="3" eb="5">
      <t>センエン</t>
    </rPh>
    <phoneticPr fontId="35" alignment="distributed"/>
  </si>
  <si>
    <t>粗利益率（推定）</t>
    <rPh sb="0" eb="3">
      <t>アラリエキ</t>
    </rPh>
    <rPh sb="3" eb="4">
      <t>リツ</t>
    </rPh>
    <rPh sb="5" eb="7">
      <t>スイテイ</t>
    </rPh>
    <phoneticPr fontId="35"/>
  </si>
  <si>
    <t>主な商品・材料の仕入先</t>
    <rPh sb="0" eb="1">
      <t>オモ</t>
    </rPh>
    <rPh sb="2" eb="4">
      <t>ショウヒン</t>
    </rPh>
    <rPh sb="5" eb="7">
      <t>ザイリョウ</t>
    </rPh>
    <rPh sb="8" eb="10">
      <t>シイレ</t>
    </rPh>
    <rPh sb="10" eb="11">
      <t>サキ</t>
    </rPh>
    <phoneticPr fontId="35"/>
  </si>
  <si>
    <t>合計</t>
    <rPh sb="0" eb="2">
      <t>ゴウケイ</t>
    </rPh>
    <phoneticPr fontId="35"/>
  </si>
  <si>
    <t>特長等</t>
    <rPh sb="0" eb="2">
      <t>トクチョウ</t>
    </rPh>
    <rPh sb="2" eb="3">
      <t>ナド</t>
    </rPh>
    <phoneticPr fontId="35" alignment="distributed"/>
  </si>
  <si>
    <t>①：品種・品質・ラインナップ等</t>
    <rPh sb="2" eb="4">
      <t>ヒンシュ</t>
    </rPh>
    <rPh sb="5" eb="7">
      <t>ヒンシツ</t>
    </rPh>
    <rPh sb="14" eb="15">
      <t>ナド</t>
    </rPh>
    <phoneticPr fontId="35"/>
  </si>
  <si>
    <t>②：価格帯・値ごろ感等</t>
    <rPh sb="2" eb="5">
      <t>カカクタイ</t>
    </rPh>
    <rPh sb="6" eb="7">
      <t>ネ</t>
    </rPh>
    <rPh sb="9" eb="10">
      <t>カン</t>
    </rPh>
    <rPh sb="10" eb="11">
      <t>ナド</t>
    </rPh>
    <phoneticPr fontId="35"/>
  </si>
  <si>
    <t>③：立地・流通チャネル等</t>
    <rPh sb="2" eb="4">
      <t>リッチ</t>
    </rPh>
    <rPh sb="5" eb="7">
      <t>リュウツウ</t>
    </rPh>
    <rPh sb="11" eb="12">
      <t>ナド</t>
    </rPh>
    <phoneticPr fontId="35"/>
  </si>
  <si>
    <t>④：販促、接客、営業手法等</t>
    <rPh sb="2" eb="3">
      <t>ハン</t>
    </rPh>
    <rPh sb="5" eb="7">
      <t>セッキャク</t>
    </rPh>
    <rPh sb="8" eb="10">
      <t>エイギョウ</t>
    </rPh>
    <rPh sb="10" eb="12">
      <t>シュホウ</t>
    </rPh>
    <rPh sb="12" eb="13">
      <t>ナド</t>
    </rPh>
    <phoneticPr fontId="35"/>
  </si>
  <si>
    <t>◆顧客の棚卸し</t>
    <rPh sb="1" eb="3">
      <t>コキャク</t>
    </rPh>
    <rPh sb="4" eb="6">
      <t>タナオロ</t>
    </rPh>
    <phoneticPr fontId="35"/>
  </si>
  <si>
    <t>主な顧客構成</t>
    <rPh sb="0" eb="1">
      <t>オモ</t>
    </rPh>
    <rPh sb="2" eb="4">
      <t>コキャク</t>
    </rPh>
    <rPh sb="4" eb="6">
      <t>コウセイ</t>
    </rPh>
    <phoneticPr fontId="35" alignment="distributed"/>
  </si>
  <si>
    <t>顧客（群）の名称</t>
    <rPh sb="0" eb="2">
      <t>コキャク</t>
    </rPh>
    <rPh sb="3" eb="4">
      <t>グン</t>
    </rPh>
    <rPh sb="6" eb="8">
      <t>メイショウ</t>
    </rPh>
    <phoneticPr fontId="35"/>
  </si>
  <si>
    <t>主な販売ルート等</t>
    <rPh sb="0" eb="1">
      <t>オモ</t>
    </rPh>
    <rPh sb="2" eb="4">
      <t>ハンバイ</t>
    </rPh>
    <rPh sb="7" eb="8">
      <t>ナド</t>
    </rPh>
    <phoneticPr fontId="35"/>
  </si>
  <si>
    <t>①：属性（年齢・性別、嗜好等）</t>
    <rPh sb="2" eb="4">
      <t>ゾクセイ</t>
    </rPh>
    <rPh sb="5" eb="7">
      <t>ネンレイ</t>
    </rPh>
    <rPh sb="8" eb="10">
      <t>セイベツ</t>
    </rPh>
    <rPh sb="11" eb="13">
      <t>シコウ</t>
    </rPh>
    <rPh sb="13" eb="14">
      <t>ナド</t>
    </rPh>
    <phoneticPr fontId="35"/>
  </si>
  <si>
    <t>②：地域・エリア等</t>
    <rPh sb="2" eb="4">
      <t>チイキ</t>
    </rPh>
    <rPh sb="8" eb="9">
      <t>ナド</t>
    </rPh>
    <phoneticPr fontId="35"/>
  </si>
  <si>
    <t>③：ニーズ（品質・価格・手軽さ等）</t>
    <rPh sb="6" eb="8">
      <t>ヒンシツ</t>
    </rPh>
    <rPh sb="9" eb="11">
      <t>カカク</t>
    </rPh>
    <rPh sb="12" eb="14">
      <t>テガル</t>
    </rPh>
    <rPh sb="15" eb="16">
      <t>ナド</t>
    </rPh>
    <phoneticPr fontId="35"/>
  </si>
  <si>
    <t>④：その他の特長</t>
    <rPh sb="4" eb="5">
      <t>ホカ</t>
    </rPh>
    <rPh sb="6" eb="8">
      <t>トクチョウ</t>
    </rPh>
    <phoneticPr fontId="35"/>
  </si>
  <si>
    <t>◆競合・業界の棚卸し</t>
    <rPh sb="1" eb="3">
      <t>キョウゴウ</t>
    </rPh>
    <rPh sb="4" eb="6">
      <t>ギョウカイ</t>
    </rPh>
    <rPh sb="7" eb="9">
      <t>タナオロ</t>
    </rPh>
    <phoneticPr fontId="35"/>
  </si>
  <si>
    <t>主な競合先</t>
    <rPh sb="0" eb="1">
      <t>オモ</t>
    </rPh>
    <rPh sb="2" eb="4">
      <t>キョウゴウ</t>
    </rPh>
    <rPh sb="4" eb="5">
      <t>サキ</t>
    </rPh>
    <phoneticPr fontId="35" alignment="distributed"/>
  </si>
  <si>
    <t>競合企業、店舗等の名称</t>
    <rPh sb="0" eb="2">
      <t>キョウゴウ</t>
    </rPh>
    <rPh sb="2" eb="4">
      <t>キギョウ</t>
    </rPh>
    <rPh sb="5" eb="7">
      <t>テンポ</t>
    </rPh>
    <rPh sb="7" eb="8">
      <t>ナド</t>
    </rPh>
    <rPh sb="9" eb="11">
      <t>メイショウ</t>
    </rPh>
    <phoneticPr fontId="35"/>
  </si>
  <si>
    <t>商品・製品・サービスの特徴</t>
    <rPh sb="0" eb="2">
      <t>ショウヒン</t>
    </rPh>
    <rPh sb="3" eb="5">
      <t>セイヒン</t>
    </rPh>
    <rPh sb="11" eb="13">
      <t>トクチョウ</t>
    </rPh>
    <phoneticPr fontId="35"/>
  </si>
  <si>
    <t>主な顧客（群）</t>
    <rPh sb="0" eb="1">
      <t>オモ</t>
    </rPh>
    <rPh sb="2" eb="4">
      <t>コキャク</t>
    </rPh>
    <rPh sb="5" eb="6">
      <t>グン</t>
    </rPh>
    <phoneticPr fontId="35"/>
  </si>
  <si>
    <t>高品質 ・ 低価格 ・ 手軽さ</t>
    <rPh sb="0" eb="3">
      <t>コウヒンシツ</t>
    </rPh>
    <rPh sb="6" eb="9">
      <t>テイカカク</t>
    </rPh>
    <rPh sb="12" eb="14">
      <t>テガル</t>
    </rPh>
    <phoneticPr fontId="35"/>
  </si>
  <si>
    <t>・ 他（　　　　　　　　　 　　　　　　）</t>
    <rPh sb="2" eb="3">
      <t>ホカ</t>
    </rPh>
    <phoneticPr fontId="35"/>
  </si>
  <si>
    <t>・ 他（　　　　　　　　　　　 　　　　）</t>
    <rPh sb="2" eb="3">
      <t>ホカ</t>
    </rPh>
    <phoneticPr fontId="35"/>
  </si>
  <si>
    <t>・ 他（　　　　　　　　　　　　 　　　）</t>
    <rPh sb="2" eb="3">
      <t>ホカ</t>
    </rPh>
    <phoneticPr fontId="35"/>
  </si>
  <si>
    <r>
      <t xml:space="preserve">業界全般、トピック等
</t>
    </r>
    <r>
      <rPr>
        <sz val="8"/>
        <rFont val="ＭＳ Ｐゴシック"/>
        <family val="3"/>
        <charset val="128"/>
      </rPr>
      <t>（売上傾向、新商品や技術動向、新規参入・撤退の傾向等）</t>
    </r>
    <rPh sb="0" eb="2">
      <t>ギョウカイ</t>
    </rPh>
    <rPh sb="2" eb="4">
      <t>ゼンパン</t>
    </rPh>
    <rPh sb="9" eb="10">
      <t>ナド</t>
    </rPh>
    <rPh sb="12" eb="14">
      <t>ウリアゲ</t>
    </rPh>
    <rPh sb="14" eb="16">
      <t>ケイコウ</t>
    </rPh>
    <rPh sb="17" eb="20">
      <t>シンショウヒン</t>
    </rPh>
    <rPh sb="21" eb="23">
      <t>ギジュツ</t>
    </rPh>
    <rPh sb="23" eb="25">
      <t>ドウコウ</t>
    </rPh>
    <rPh sb="26" eb="28">
      <t>シンキ</t>
    </rPh>
    <rPh sb="28" eb="30">
      <t>サンニュウ</t>
    </rPh>
    <rPh sb="31" eb="33">
      <t>テッタイ</t>
    </rPh>
    <rPh sb="34" eb="36">
      <t>ケイコウ</t>
    </rPh>
    <rPh sb="36" eb="37">
      <t>ナド</t>
    </rPh>
    <phoneticPr fontId="35"/>
  </si>
  <si>
    <t>最新記入日</t>
    <rPh sb="0" eb="2">
      <t>サイシン</t>
    </rPh>
    <rPh sb="2" eb="4">
      <t>キニュウ</t>
    </rPh>
    <rPh sb="4" eb="5">
      <t>ビ</t>
    </rPh>
    <phoneticPr fontId="2"/>
  </si>
  <si>
    <t>目標＆構想整理メモ　</t>
    <rPh sb="0" eb="2">
      <t>モクヒョウ</t>
    </rPh>
    <rPh sb="3" eb="5">
      <t>コウソウ</t>
    </rPh>
    <rPh sb="5" eb="7">
      <t>セイリ</t>
    </rPh>
    <phoneticPr fontId="35" alignment="distributed"/>
  </si>
  <si>
    <t>◆事業を通じ、実現したいビジョンは何ですか？</t>
    <rPh sb="1" eb="3">
      <t>ジギョウ</t>
    </rPh>
    <rPh sb="4" eb="5">
      <t>ツウ</t>
    </rPh>
    <rPh sb="7" eb="9">
      <t>ジツゲン</t>
    </rPh>
    <rPh sb="17" eb="18">
      <t>ナン</t>
    </rPh>
    <phoneticPr fontId="2"/>
  </si>
  <si>
    <t>◆事業計画で、達成したい目標は何ですか？</t>
    <rPh sb="1" eb="3">
      <t>ジギョウ</t>
    </rPh>
    <rPh sb="3" eb="5">
      <t>ケイカク</t>
    </rPh>
    <rPh sb="7" eb="9">
      <t>タッセイ</t>
    </rPh>
    <rPh sb="12" eb="14">
      <t>モクヒョウ</t>
    </rPh>
    <rPh sb="15" eb="16">
      <t>ナン</t>
    </rPh>
    <phoneticPr fontId="2"/>
  </si>
  <si>
    <t>目標売上高</t>
    <rPh sb="0" eb="2">
      <t>モクヒョウ</t>
    </rPh>
    <rPh sb="2" eb="4">
      <t>ウリアゲ</t>
    </rPh>
    <rPh sb="4" eb="5">
      <t>ダカ</t>
    </rPh>
    <phoneticPr fontId="2"/>
  </si>
  <si>
    <t>目標利益</t>
    <rPh sb="0" eb="2">
      <t>モクヒョウ</t>
    </rPh>
    <rPh sb="2" eb="4">
      <t>リエキ</t>
    </rPh>
    <phoneticPr fontId="2"/>
  </si>
  <si>
    <t>◆目標達成のために「やりたい事」は何ですか？</t>
    <rPh sb="1" eb="3">
      <t>モクヒョウ</t>
    </rPh>
    <rPh sb="3" eb="5">
      <t>タッセイ</t>
    </rPh>
    <rPh sb="14" eb="15">
      <t>コト</t>
    </rPh>
    <rPh sb="17" eb="18">
      <t>ナン</t>
    </rPh>
    <phoneticPr fontId="2"/>
  </si>
  <si>
    <t>◆貴社の「顧客」×「商品・サービス」上、どんなアクションを考えていますか？</t>
    <rPh sb="1" eb="3">
      <t>キシャ</t>
    </rPh>
    <rPh sb="5" eb="7">
      <t>コキャク</t>
    </rPh>
    <rPh sb="10" eb="12">
      <t>ショウヒン</t>
    </rPh>
    <rPh sb="18" eb="19">
      <t>ジョウ</t>
    </rPh>
    <rPh sb="29" eb="30">
      <t>カンガ</t>
    </rPh>
    <phoneticPr fontId="2"/>
  </si>
  <si>
    <t>既存顧客</t>
    <rPh sb="0" eb="2">
      <t>キゾン</t>
    </rPh>
    <rPh sb="2" eb="4">
      <t>コキャク</t>
    </rPh>
    <phoneticPr fontId="35"/>
  </si>
  <si>
    <t>新規客？</t>
    <rPh sb="0" eb="2">
      <t>シンキ</t>
    </rPh>
    <rPh sb="2" eb="3">
      <t>キャク</t>
    </rPh>
    <phoneticPr fontId="35"/>
  </si>
  <si>
    <t>既存商品・
サービス</t>
    <rPh sb="0" eb="2">
      <t>キゾン</t>
    </rPh>
    <rPh sb="2" eb="4">
      <t>ショウヒン</t>
    </rPh>
    <phoneticPr fontId="35"/>
  </si>
  <si>
    <t>◎</t>
    <phoneticPr fontId="35"/>
  </si>
  <si>
    <t>○</t>
    <phoneticPr fontId="35"/>
  </si>
  <si>
    <t>△</t>
    <phoneticPr fontId="35"/>
  </si>
  <si>
    <t>新商品？</t>
    <rPh sb="0" eb="3">
      <t>シンショウヒン</t>
    </rPh>
    <phoneticPr fontId="35"/>
  </si>
  <si>
    <t>↓ヨコ軸に「顧客」、タテ軸に「商品・サービス」を置いたマトリクスを作成してみましょう</t>
    <rPh sb="3" eb="4">
      <t>ジク</t>
    </rPh>
    <rPh sb="6" eb="8">
      <t>コキャク</t>
    </rPh>
    <rPh sb="12" eb="13">
      <t>ジク</t>
    </rPh>
    <rPh sb="15" eb="17">
      <t>ショウヒン</t>
    </rPh>
    <rPh sb="24" eb="25">
      <t>オ</t>
    </rPh>
    <rPh sb="33" eb="35">
      <t>サクセイ</t>
    </rPh>
    <phoneticPr fontId="2"/>
  </si>
  <si>
    <t>■小売業インタビューシート</t>
    <rPh sb="1" eb="4">
      <t>コウリギョウ</t>
    </rPh>
    <phoneticPr fontId="2"/>
  </si>
  <si>
    <t>課題</t>
    <rPh sb="0" eb="2">
      <t>カダイ</t>
    </rPh>
    <phoneticPr fontId="2"/>
  </si>
  <si>
    <t>アクション例</t>
    <rPh sb="5" eb="6">
      <t>レイ</t>
    </rPh>
    <phoneticPr fontId="2"/>
  </si>
  <si>
    <t>インタビュー＆確認事項例</t>
    <rPh sb="7" eb="9">
      <t>カクニン</t>
    </rPh>
    <rPh sb="9" eb="11">
      <t>ジコウ</t>
    </rPh>
    <rPh sb="11" eb="12">
      <t>レイ</t>
    </rPh>
    <phoneticPr fontId="2"/>
  </si>
  <si>
    <t>①採算性</t>
    <rPh sb="1" eb="4">
      <t>サイサンセイ</t>
    </rPh>
    <phoneticPr fontId="2"/>
  </si>
  <si>
    <t>・商品（群）別の
　損益改善
・顧客（群）別の
　損益改善</t>
    <rPh sb="1" eb="3">
      <t>ショウヒン</t>
    </rPh>
    <rPh sb="4" eb="5">
      <t>グン</t>
    </rPh>
    <rPh sb="6" eb="7">
      <t>ベツ</t>
    </rPh>
    <rPh sb="10" eb="12">
      <t>ソンエキ</t>
    </rPh>
    <rPh sb="12" eb="14">
      <t>カイゼン</t>
    </rPh>
    <rPh sb="17" eb="19">
      <t>コキャク</t>
    </rPh>
    <rPh sb="20" eb="21">
      <t>グン</t>
    </rPh>
    <rPh sb="22" eb="23">
      <t>ベツ</t>
    </rPh>
    <rPh sb="26" eb="28">
      <t>ソンエキ</t>
    </rPh>
    <rPh sb="28" eb="30">
      <t>カイゼン</t>
    </rPh>
    <phoneticPr fontId="2"/>
  </si>
  <si>
    <t>□採算検証に基づく
　商品の強化・撤退
□値入率・方法の見直し
□仕入先・取引条件の
　見直し</t>
    <rPh sb="1" eb="3">
      <t>サイサン</t>
    </rPh>
    <rPh sb="3" eb="5">
      <t>ケンショウ</t>
    </rPh>
    <rPh sb="6" eb="7">
      <t>モト</t>
    </rPh>
    <rPh sb="11" eb="13">
      <t>ショウヒン</t>
    </rPh>
    <rPh sb="14" eb="16">
      <t>キョウカ</t>
    </rPh>
    <rPh sb="17" eb="19">
      <t>テッタイ</t>
    </rPh>
    <rPh sb="22" eb="24">
      <t>ネイレ</t>
    </rPh>
    <rPh sb="24" eb="25">
      <t>リツ</t>
    </rPh>
    <rPh sb="26" eb="28">
      <t>ホウホウ</t>
    </rPh>
    <rPh sb="29" eb="31">
      <t>ミナオ</t>
    </rPh>
    <rPh sb="35" eb="37">
      <t>シイレ</t>
    </rPh>
    <rPh sb="37" eb="38">
      <t>サキ</t>
    </rPh>
    <rPh sb="39" eb="41">
      <t>トリヒキ</t>
    </rPh>
    <rPh sb="41" eb="43">
      <t>ジョウケン</t>
    </rPh>
    <rPh sb="46" eb="48">
      <t>ミナオ</t>
    </rPh>
    <phoneticPr fontId="2"/>
  </si>
  <si>
    <t>「商品別（顧客別）の粗利率は把握していますか？
　どんな理由で差があるのですか？」
「商品別（顧客別）の売価はどう決めていますか？」
「仕入先は何社位ですか？
　取引価格や条件の違い等はありますか？」
⇒商品別・顧客別損益実績の確認</t>
    <rPh sb="1" eb="3">
      <t>ショウヒン</t>
    </rPh>
    <rPh sb="3" eb="4">
      <t>ベツ</t>
    </rPh>
    <rPh sb="5" eb="7">
      <t>コキャク</t>
    </rPh>
    <rPh sb="7" eb="8">
      <t>ベツ</t>
    </rPh>
    <rPh sb="10" eb="12">
      <t>アラリ</t>
    </rPh>
    <rPh sb="12" eb="13">
      <t>リツ</t>
    </rPh>
    <rPh sb="14" eb="16">
      <t>ハアク</t>
    </rPh>
    <rPh sb="28" eb="30">
      <t>リユウ</t>
    </rPh>
    <rPh sb="31" eb="32">
      <t>サ</t>
    </rPh>
    <rPh sb="44" eb="46">
      <t>ショウヒン</t>
    </rPh>
    <rPh sb="46" eb="47">
      <t>ベツ</t>
    </rPh>
    <rPh sb="48" eb="50">
      <t>コキャク</t>
    </rPh>
    <rPh sb="50" eb="51">
      <t>ベツ</t>
    </rPh>
    <rPh sb="53" eb="55">
      <t>バイカ</t>
    </rPh>
    <rPh sb="58" eb="59">
      <t>キ</t>
    </rPh>
    <rPh sb="70" eb="72">
      <t>シイレ</t>
    </rPh>
    <rPh sb="72" eb="73">
      <t>サキ</t>
    </rPh>
    <rPh sb="74" eb="76">
      <t>ナンシャ</t>
    </rPh>
    <rPh sb="76" eb="77">
      <t>クライ</t>
    </rPh>
    <rPh sb="83" eb="85">
      <t>トリヒキ</t>
    </rPh>
    <rPh sb="85" eb="87">
      <t>カカク</t>
    </rPh>
    <rPh sb="88" eb="90">
      <t>ジョウケン</t>
    </rPh>
    <rPh sb="91" eb="92">
      <t>チガ</t>
    </rPh>
    <rPh sb="93" eb="94">
      <t>ナド</t>
    </rPh>
    <rPh sb="105" eb="107">
      <t>ショウヒン</t>
    </rPh>
    <rPh sb="107" eb="108">
      <t>ベツ</t>
    </rPh>
    <rPh sb="109" eb="111">
      <t>コキャク</t>
    </rPh>
    <rPh sb="111" eb="112">
      <t>ベツ</t>
    </rPh>
    <rPh sb="112" eb="114">
      <t>ソンエキ</t>
    </rPh>
    <rPh sb="114" eb="116">
      <t>ジッセキ</t>
    </rPh>
    <rPh sb="117" eb="119">
      <t>カクニン</t>
    </rPh>
    <phoneticPr fontId="2"/>
  </si>
  <si>
    <t>②効率性</t>
    <rPh sb="1" eb="4">
      <t>コウリツセイ</t>
    </rPh>
    <phoneticPr fontId="2"/>
  </si>
  <si>
    <t>・店舗・売り場の
　活用効率アップ
・在庫の削減
・ヒトの動きの効率化
・販売促進の
　ＨＩＴ率向上</t>
    <rPh sb="1" eb="3">
      <t>テンポ</t>
    </rPh>
    <rPh sb="4" eb="5">
      <t>ウ</t>
    </rPh>
    <rPh sb="6" eb="7">
      <t>バ</t>
    </rPh>
    <rPh sb="10" eb="12">
      <t>カツヨウ</t>
    </rPh>
    <rPh sb="12" eb="14">
      <t>コウリツ</t>
    </rPh>
    <rPh sb="20" eb="22">
      <t>ザイコ</t>
    </rPh>
    <rPh sb="23" eb="25">
      <t>サクゲン</t>
    </rPh>
    <rPh sb="31" eb="32">
      <t>ウゴ</t>
    </rPh>
    <rPh sb="34" eb="36">
      <t>コウリツ</t>
    </rPh>
    <rPh sb="36" eb="37">
      <t>カ</t>
    </rPh>
    <rPh sb="40" eb="42">
      <t>ハンバイ</t>
    </rPh>
    <rPh sb="42" eb="44">
      <t>ソクシン</t>
    </rPh>
    <rPh sb="50" eb="51">
      <t>リツ</t>
    </rPh>
    <rPh sb="51" eb="53">
      <t>コウジョウ</t>
    </rPh>
    <phoneticPr fontId="2"/>
  </si>
  <si>
    <t>□品揃えや
　レイアウトの見直し
□在庫基準の設定・運営
□ヒトの配置見直し、
　活動目標の設定
□販促手法の見直し、
　ＨＰ・ＳＮＳ等の導入</t>
    <rPh sb="1" eb="3">
      <t>シナゾロ</t>
    </rPh>
    <rPh sb="13" eb="15">
      <t>ミナオ</t>
    </rPh>
    <rPh sb="19" eb="21">
      <t>ザイコ</t>
    </rPh>
    <rPh sb="21" eb="23">
      <t>キジュン</t>
    </rPh>
    <rPh sb="24" eb="26">
      <t>セッテイ</t>
    </rPh>
    <rPh sb="27" eb="29">
      <t>ウンエイ</t>
    </rPh>
    <rPh sb="35" eb="37">
      <t>ハイチ</t>
    </rPh>
    <rPh sb="37" eb="39">
      <t>ミナオ</t>
    </rPh>
    <rPh sb="43" eb="45">
      <t>カツドウ</t>
    </rPh>
    <rPh sb="45" eb="47">
      <t>モクヒョウ</t>
    </rPh>
    <rPh sb="48" eb="50">
      <t>セッテイ</t>
    </rPh>
    <rPh sb="53" eb="55">
      <t>ハンソク</t>
    </rPh>
    <rPh sb="55" eb="57">
      <t>シュホウ</t>
    </rPh>
    <rPh sb="58" eb="60">
      <t>ミナオ</t>
    </rPh>
    <rPh sb="70" eb="71">
      <t>ナド</t>
    </rPh>
    <rPh sb="72" eb="74">
      <t>ドウニュウ</t>
    </rPh>
    <phoneticPr fontId="2"/>
  </si>
  <si>
    <t>「品揃えやレイアウトはどう決めていますか？
　季節毎など定期的な見直しはありますか？」
「在庫の対象品目・量はどう決めていますか？
　『欠品率』はどのくらいですか？」
「新商品の投入や撤退はどの位のサイクルで
　判断しますか？
　品揃えでお客様から何か要望はありますか？」
「各部門のスタッフ数はどう決めていますか？
　各スタッフの目標にはどんなものがありますか？」
「ＤＭ・チラシ等の販促では、
　どう対象を決めていますか？
　『反応率』はどのくらいですか？」
⇒在庫金額・回転率の把握と現場確認
　（死に筋在庫の有無等）
⇒「１人あたり売上高・利益」「労働生産性」等の
　指標による業界平均との比較</t>
    <rPh sb="1" eb="3">
      <t>シナゾロ</t>
    </rPh>
    <rPh sb="13" eb="14">
      <t>キ</t>
    </rPh>
    <rPh sb="23" eb="25">
      <t>キセツ</t>
    </rPh>
    <rPh sb="25" eb="26">
      <t>ゴト</t>
    </rPh>
    <rPh sb="28" eb="31">
      <t>テイキテキ</t>
    </rPh>
    <rPh sb="32" eb="34">
      <t>ミナオ</t>
    </rPh>
    <rPh sb="46" eb="48">
      <t>ザイコ</t>
    </rPh>
    <rPh sb="49" eb="51">
      <t>タイショウ</t>
    </rPh>
    <rPh sb="51" eb="53">
      <t>ヒンモク</t>
    </rPh>
    <rPh sb="54" eb="55">
      <t>リョウ</t>
    </rPh>
    <rPh sb="58" eb="59">
      <t>キ</t>
    </rPh>
    <rPh sb="88" eb="89">
      <t>シン</t>
    </rPh>
    <rPh sb="89" eb="91">
      <t>ショウヒン</t>
    </rPh>
    <rPh sb="92" eb="94">
      <t>トウニュウ</t>
    </rPh>
    <rPh sb="95" eb="97">
      <t>テッタイ</t>
    </rPh>
    <rPh sb="100" eb="101">
      <t>イ</t>
    </rPh>
    <rPh sb="109" eb="111">
      <t>ハンダン</t>
    </rPh>
    <rPh sb="118" eb="120">
      <t>シナゾロ</t>
    </rPh>
    <rPh sb="123" eb="125">
      <t>キャクサマ</t>
    </rPh>
    <rPh sb="127" eb="128">
      <t>ナニ</t>
    </rPh>
    <rPh sb="129" eb="131">
      <t>ヨウボウ</t>
    </rPh>
    <rPh sb="142" eb="145">
      <t>カクブモン</t>
    </rPh>
    <rPh sb="150" eb="151">
      <t>スウ</t>
    </rPh>
    <rPh sb="154" eb="155">
      <t>キ</t>
    </rPh>
    <rPh sb="164" eb="165">
      <t>カク</t>
    </rPh>
    <rPh sb="170" eb="172">
      <t>モクヒョウ</t>
    </rPh>
    <rPh sb="196" eb="197">
      <t>ナド</t>
    </rPh>
    <rPh sb="198" eb="200">
      <t>ハンソク</t>
    </rPh>
    <rPh sb="207" eb="209">
      <t>タイショウ</t>
    </rPh>
    <rPh sb="210" eb="211">
      <t>キ</t>
    </rPh>
    <rPh sb="221" eb="223">
      <t>ハンノウ</t>
    </rPh>
    <rPh sb="223" eb="224">
      <t>リツ</t>
    </rPh>
    <rPh sb="239" eb="241">
      <t>ザイコ</t>
    </rPh>
    <rPh sb="241" eb="243">
      <t>キンガク</t>
    </rPh>
    <rPh sb="244" eb="246">
      <t>カイテン</t>
    </rPh>
    <rPh sb="246" eb="247">
      <t>リツ</t>
    </rPh>
    <rPh sb="248" eb="250">
      <t>ハアク</t>
    </rPh>
    <rPh sb="251" eb="253">
      <t>ゲンバ</t>
    </rPh>
    <rPh sb="253" eb="255">
      <t>カクニン</t>
    </rPh>
    <rPh sb="261" eb="263">
      <t>ザイコ</t>
    </rPh>
    <rPh sb="264" eb="266">
      <t>ウム</t>
    </rPh>
    <rPh sb="266" eb="267">
      <t>ナド</t>
    </rPh>
    <rPh sb="272" eb="273">
      <t>ニン</t>
    </rPh>
    <rPh sb="276" eb="278">
      <t>ウリアゲ</t>
    </rPh>
    <rPh sb="278" eb="279">
      <t>ダカ</t>
    </rPh>
    <rPh sb="280" eb="282">
      <t>リエキ</t>
    </rPh>
    <rPh sb="284" eb="286">
      <t>ロウドウ</t>
    </rPh>
    <rPh sb="286" eb="289">
      <t>セイサンセイ</t>
    </rPh>
    <rPh sb="290" eb="291">
      <t>ナド</t>
    </rPh>
    <rPh sb="294" eb="296">
      <t>シヒョウ</t>
    </rPh>
    <rPh sb="299" eb="301">
      <t>ギョウカイ</t>
    </rPh>
    <rPh sb="301" eb="303">
      <t>ヘイキン</t>
    </rPh>
    <rPh sb="305" eb="307">
      <t>ヒカク</t>
    </rPh>
    <phoneticPr fontId="2"/>
  </si>
  <si>
    <t>③差別化＆定着化</t>
    <rPh sb="1" eb="4">
      <t>サベツカ</t>
    </rPh>
    <rPh sb="5" eb="8">
      <t>テイチャクカ</t>
    </rPh>
    <phoneticPr fontId="2"/>
  </si>
  <si>
    <t>・特長ある店舗
　＆売り場づくり
・接客・販促の
　レベル向上
・顧客との関係づくり</t>
    <rPh sb="1" eb="3">
      <t>トクチョウ</t>
    </rPh>
    <rPh sb="5" eb="7">
      <t>テンポ</t>
    </rPh>
    <rPh sb="10" eb="11">
      <t>ウ</t>
    </rPh>
    <rPh sb="12" eb="13">
      <t>バ</t>
    </rPh>
    <rPh sb="19" eb="21">
      <t>セッキャク</t>
    </rPh>
    <rPh sb="22" eb="24">
      <t>ハンソク</t>
    </rPh>
    <rPh sb="30" eb="32">
      <t>コウジョウ</t>
    </rPh>
    <rPh sb="35" eb="37">
      <t>コキャク</t>
    </rPh>
    <rPh sb="39" eb="41">
      <t>カンケイ</t>
    </rPh>
    <phoneticPr fontId="2"/>
  </si>
  <si>
    <t>□コンセプトに基づく
　売り場づくり
□接客手法の標準化
　＆定着化
□顧客属性データの
　活用による販促等
（誕生日、購入履歴等）
□ポイントサービス等の
　特典・サービス
□ＳＮＳの活用</t>
    <rPh sb="7" eb="8">
      <t>モト</t>
    </rPh>
    <rPh sb="12" eb="13">
      <t>ウ</t>
    </rPh>
    <rPh sb="14" eb="15">
      <t>バ</t>
    </rPh>
    <rPh sb="21" eb="23">
      <t>セッキャク</t>
    </rPh>
    <rPh sb="23" eb="25">
      <t>シュホウ</t>
    </rPh>
    <rPh sb="26" eb="29">
      <t>ヒョウジュンカ</t>
    </rPh>
    <rPh sb="32" eb="35">
      <t>テイチャクカ</t>
    </rPh>
    <rPh sb="38" eb="40">
      <t>コキャク</t>
    </rPh>
    <rPh sb="40" eb="42">
      <t>ゾクセイ</t>
    </rPh>
    <rPh sb="48" eb="50">
      <t>カツヨウ</t>
    </rPh>
    <rPh sb="53" eb="55">
      <t>ハンソク</t>
    </rPh>
    <rPh sb="55" eb="56">
      <t>ナド</t>
    </rPh>
    <rPh sb="58" eb="61">
      <t>タンジョウビ</t>
    </rPh>
    <rPh sb="62" eb="64">
      <t>コウニュウ</t>
    </rPh>
    <rPh sb="64" eb="66">
      <t>リレキ</t>
    </rPh>
    <rPh sb="66" eb="67">
      <t>ナド</t>
    </rPh>
    <rPh sb="79" eb="80">
      <t>ナド</t>
    </rPh>
    <rPh sb="83" eb="85">
      <t>トクテン</t>
    </rPh>
    <rPh sb="97" eb="99">
      <t>カツヨウ</t>
    </rPh>
    <phoneticPr fontId="2"/>
  </si>
  <si>
    <t>「売り場づくりはどんなお客様を意識して、
　またはどんなコンセプトで行っていますか？」
「各従業員の接客の方法やレベルに差は
　ありますか？育成の方法、マニュアル等は？」
「ＤＭやチラシ、ＨＰ等ではどんな点を意識して
　アピールしていますか？」
「特定の、ひいきのお客様に対する
　特典やキャンペーン等はありますか？」
「チラシ等の販促以外にも、お店を知ってもらう
　機会や取り組みなどはありますか？」
⇒競合店の視察による売り場や接客の比較
⇒店頭での接客・会話の確認
⇒販促物・ＨＰ等の現物チェック</t>
    <rPh sb="1" eb="2">
      <t>ウ</t>
    </rPh>
    <rPh sb="3" eb="4">
      <t>バ</t>
    </rPh>
    <rPh sb="12" eb="14">
      <t>キャクサマ</t>
    </rPh>
    <rPh sb="15" eb="17">
      <t>イシキ</t>
    </rPh>
    <rPh sb="34" eb="35">
      <t>オコナ</t>
    </rPh>
    <rPh sb="46" eb="47">
      <t>カク</t>
    </rPh>
    <rPh sb="47" eb="50">
      <t>ジュウギョウイン</t>
    </rPh>
    <rPh sb="51" eb="53">
      <t>セッキャク</t>
    </rPh>
    <rPh sb="54" eb="56">
      <t>ホウホウ</t>
    </rPh>
    <rPh sb="61" eb="62">
      <t>サ</t>
    </rPh>
    <rPh sb="71" eb="73">
      <t>イクセイ</t>
    </rPh>
    <rPh sb="74" eb="76">
      <t>ホウホウ</t>
    </rPh>
    <rPh sb="82" eb="83">
      <t>ナド</t>
    </rPh>
    <rPh sb="98" eb="99">
      <t>ナド</t>
    </rPh>
    <rPh sb="104" eb="105">
      <t>テン</t>
    </rPh>
    <rPh sb="106" eb="108">
      <t>イシキ</t>
    </rPh>
    <rPh sb="127" eb="129">
      <t>トクテイ</t>
    </rPh>
    <rPh sb="136" eb="138">
      <t>キャクサマ</t>
    </rPh>
    <rPh sb="139" eb="140">
      <t>タイ</t>
    </rPh>
    <rPh sb="144" eb="146">
      <t>トクテン</t>
    </rPh>
    <rPh sb="153" eb="154">
      <t>ナド</t>
    </rPh>
    <rPh sb="168" eb="169">
      <t>ナド</t>
    </rPh>
    <rPh sb="170" eb="172">
      <t>ハンソク</t>
    </rPh>
    <rPh sb="172" eb="174">
      <t>イガイ</t>
    </rPh>
    <rPh sb="178" eb="179">
      <t>ミセ</t>
    </rPh>
    <rPh sb="180" eb="181">
      <t>シ</t>
    </rPh>
    <rPh sb="188" eb="190">
      <t>キカイ</t>
    </rPh>
    <rPh sb="191" eb="192">
      <t>ト</t>
    </rPh>
    <rPh sb="193" eb="194">
      <t>ク</t>
    </rPh>
    <rPh sb="212" eb="214">
      <t>シサツ</t>
    </rPh>
    <rPh sb="217" eb="218">
      <t>ウ</t>
    </rPh>
    <rPh sb="219" eb="220">
      <t>バ</t>
    </rPh>
    <rPh sb="221" eb="223">
      <t>セッキャク</t>
    </rPh>
    <rPh sb="224" eb="226">
      <t>ヒカク</t>
    </rPh>
    <rPh sb="228" eb="230">
      <t>テントウ</t>
    </rPh>
    <rPh sb="232" eb="234">
      <t>セッキャク</t>
    </rPh>
    <rPh sb="235" eb="237">
      <t>カイワ</t>
    </rPh>
    <rPh sb="238" eb="240">
      <t>カクニン</t>
    </rPh>
    <rPh sb="242" eb="244">
      <t>ハンソク</t>
    </rPh>
    <rPh sb="244" eb="245">
      <t>ブツ</t>
    </rPh>
    <rPh sb="248" eb="249">
      <t>ナド</t>
    </rPh>
    <rPh sb="250" eb="252">
      <t>ゲンブツ</t>
    </rPh>
    <phoneticPr fontId="2"/>
  </si>
  <si>
    <t>④その他</t>
    <rPh sb="3" eb="4">
      <t>ホカ</t>
    </rPh>
    <phoneticPr fontId="2"/>
  </si>
  <si>
    <t>□
□</t>
    <phoneticPr fontId="2"/>
  </si>
  <si>
    <t>■製造業インタビューシート</t>
    <rPh sb="1" eb="4">
      <t>セイゾウギョウ</t>
    </rPh>
    <phoneticPr fontId="2"/>
  </si>
  <si>
    <t>・製品・顧客別の
　損益改善
・材料費削減
・ロス・不良の低減
・経費の削減</t>
    <rPh sb="1" eb="3">
      <t>セイヒン</t>
    </rPh>
    <rPh sb="4" eb="6">
      <t>コキャク</t>
    </rPh>
    <rPh sb="6" eb="7">
      <t>ベツ</t>
    </rPh>
    <rPh sb="10" eb="12">
      <t>ソンエキ</t>
    </rPh>
    <rPh sb="12" eb="14">
      <t>カイゼン</t>
    </rPh>
    <rPh sb="17" eb="20">
      <t>ザイリョウヒ</t>
    </rPh>
    <rPh sb="20" eb="22">
      <t>サクゲン</t>
    </rPh>
    <rPh sb="28" eb="30">
      <t>フリョウ</t>
    </rPh>
    <rPh sb="31" eb="33">
      <t>テイゲン</t>
    </rPh>
    <rPh sb="36" eb="38">
      <t>ケイヒ</t>
    </rPh>
    <rPh sb="39" eb="41">
      <t>サクゲン</t>
    </rPh>
    <phoneticPr fontId="2"/>
  </si>
  <si>
    <t>□見積原価の見直し
　（販売先との価格交渉）
□仕入先・取引条件の見直し
□ロス＆不良低減活動
□予実管理（差異分析）
　による要因把握と対処</t>
    <rPh sb="1" eb="3">
      <t>ミツ</t>
    </rPh>
    <rPh sb="3" eb="5">
      <t>ゲンカ</t>
    </rPh>
    <rPh sb="6" eb="8">
      <t>ミナオ</t>
    </rPh>
    <rPh sb="12" eb="15">
      <t>ハンバイサキ</t>
    </rPh>
    <rPh sb="17" eb="19">
      <t>カカク</t>
    </rPh>
    <rPh sb="19" eb="21">
      <t>コウショウ</t>
    </rPh>
    <rPh sb="25" eb="27">
      <t>シイレ</t>
    </rPh>
    <rPh sb="27" eb="28">
      <t>サキ</t>
    </rPh>
    <rPh sb="29" eb="31">
      <t>トリヒキ</t>
    </rPh>
    <rPh sb="31" eb="33">
      <t>ジョウケン</t>
    </rPh>
    <rPh sb="34" eb="36">
      <t>ミナオ</t>
    </rPh>
    <rPh sb="43" eb="45">
      <t>フリョウ</t>
    </rPh>
    <rPh sb="45" eb="47">
      <t>テイゲン</t>
    </rPh>
    <rPh sb="47" eb="49">
      <t>カツドウ</t>
    </rPh>
    <rPh sb="52" eb="54">
      <t>ヨジツ</t>
    </rPh>
    <rPh sb="54" eb="56">
      <t>カンリ</t>
    </rPh>
    <rPh sb="57" eb="59">
      <t>サイ</t>
    </rPh>
    <rPh sb="59" eb="61">
      <t>ブンセキ</t>
    </rPh>
    <rPh sb="67" eb="69">
      <t>ヨウイン</t>
    </rPh>
    <rPh sb="69" eb="71">
      <t>ハアク</t>
    </rPh>
    <rPh sb="72" eb="74">
      <t>タイショ</t>
    </rPh>
    <phoneticPr fontId="2"/>
  </si>
  <si>
    <t>「製品別（顧客別）原価率は把握していますか？
　どんな理由で差があるのですか？」
「材料は先方支給ですか？自社購買であれば
　材料費低減には何か取り組んでいますか？」
「材料仕入先は何社位ですか？
　価格等の条件の差はありますか？」
「ロス・不良の発生率はどのくらいですか？
　何か改善の取り組みは行っていますか？」
「各経費の実績は、予算や昨年度の実績と
　比較、検証していますか？」</t>
    <rPh sb="1" eb="3">
      <t>セイヒン</t>
    </rPh>
    <rPh sb="3" eb="4">
      <t>ベツ</t>
    </rPh>
    <rPh sb="5" eb="7">
      <t>コキャク</t>
    </rPh>
    <rPh sb="7" eb="8">
      <t>ベツ</t>
    </rPh>
    <rPh sb="9" eb="11">
      <t>ゲンカ</t>
    </rPh>
    <rPh sb="11" eb="12">
      <t>リツ</t>
    </rPh>
    <rPh sb="13" eb="15">
      <t>ハアク</t>
    </rPh>
    <rPh sb="27" eb="29">
      <t>リユウ</t>
    </rPh>
    <rPh sb="30" eb="31">
      <t>サ</t>
    </rPh>
    <rPh sb="43" eb="45">
      <t>ザイリョウ</t>
    </rPh>
    <rPh sb="46" eb="48">
      <t>センポウ</t>
    </rPh>
    <rPh sb="48" eb="50">
      <t>シキュウ</t>
    </rPh>
    <rPh sb="54" eb="56">
      <t>ジシャ</t>
    </rPh>
    <rPh sb="56" eb="58">
      <t>コウバイ</t>
    </rPh>
    <rPh sb="71" eb="72">
      <t>ナニ</t>
    </rPh>
    <rPh sb="87" eb="89">
      <t>ザイリョウ</t>
    </rPh>
    <rPh sb="89" eb="91">
      <t>シイレ</t>
    </rPh>
    <rPh sb="91" eb="92">
      <t>サキ</t>
    </rPh>
    <rPh sb="93" eb="95">
      <t>ナンシャ</t>
    </rPh>
    <rPh sb="95" eb="96">
      <t>クライ</t>
    </rPh>
    <rPh sb="102" eb="104">
      <t>カカク</t>
    </rPh>
    <rPh sb="104" eb="105">
      <t>ナド</t>
    </rPh>
    <rPh sb="106" eb="108">
      <t>ジョウケン</t>
    </rPh>
    <rPh sb="109" eb="110">
      <t>サ</t>
    </rPh>
    <rPh sb="124" eb="126">
      <t>フリョウ</t>
    </rPh>
    <rPh sb="127" eb="129">
      <t>ハッセイ</t>
    </rPh>
    <rPh sb="129" eb="130">
      <t>リツ</t>
    </rPh>
    <rPh sb="142" eb="143">
      <t>ナニ</t>
    </rPh>
    <rPh sb="144" eb="146">
      <t>カイゼン</t>
    </rPh>
    <rPh sb="147" eb="148">
      <t>ト</t>
    </rPh>
    <rPh sb="149" eb="150">
      <t>ク</t>
    </rPh>
    <rPh sb="152" eb="153">
      <t>オコナ</t>
    </rPh>
    <rPh sb="164" eb="165">
      <t>カク</t>
    </rPh>
    <rPh sb="165" eb="167">
      <t>ケイヒ</t>
    </rPh>
    <rPh sb="168" eb="170">
      <t>ジッセキ</t>
    </rPh>
    <rPh sb="172" eb="174">
      <t>ヨサン</t>
    </rPh>
    <rPh sb="175" eb="178">
      <t>サクネンド</t>
    </rPh>
    <rPh sb="179" eb="181">
      <t>ジッセキ</t>
    </rPh>
    <rPh sb="184" eb="186">
      <t>ヒカク</t>
    </rPh>
    <rPh sb="187" eb="189">
      <t>ケンショウ</t>
    </rPh>
    <phoneticPr fontId="2"/>
  </si>
  <si>
    <t>・在庫削減
（材料・仕掛・製品）
・納期短縮
・計画的な生産活動
・人時生産性の向上
・設備稼働率の向上</t>
    <rPh sb="1" eb="3">
      <t>ザイコ</t>
    </rPh>
    <rPh sb="3" eb="5">
      <t>サクゲン</t>
    </rPh>
    <rPh sb="19" eb="21">
      <t>ノウキ</t>
    </rPh>
    <rPh sb="21" eb="23">
      <t>タンシュク</t>
    </rPh>
    <rPh sb="26" eb="28">
      <t>ケイカク</t>
    </rPh>
    <rPh sb="28" eb="29">
      <t>テキ</t>
    </rPh>
    <rPh sb="30" eb="32">
      <t>セイサン</t>
    </rPh>
    <rPh sb="32" eb="34">
      <t>カツドウ</t>
    </rPh>
    <rPh sb="37" eb="38">
      <t>ニン</t>
    </rPh>
    <rPh sb="38" eb="39">
      <t>ジ</t>
    </rPh>
    <rPh sb="39" eb="42">
      <t>セイサンセイ</t>
    </rPh>
    <rPh sb="43" eb="45">
      <t>コウジョウ</t>
    </rPh>
    <rPh sb="48" eb="50">
      <t>セツビ</t>
    </rPh>
    <rPh sb="50" eb="52">
      <t>カドウ</t>
    </rPh>
    <rPh sb="52" eb="53">
      <t>リツ</t>
    </rPh>
    <rPh sb="54" eb="56">
      <t>コウジョウ</t>
    </rPh>
    <phoneticPr fontId="2"/>
  </si>
  <si>
    <t>□在庫基準の設定・管理
□作業工程や工数の見直し
□生産計画の精度向上
□生産平準化の取り組み</t>
    <rPh sb="1" eb="3">
      <t>ザイコ</t>
    </rPh>
    <rPh sb="3" eb="5">
      <t>キジュン</t>
    </rPh>
    <rPh sb="6" eb="8">
      <t>セッテイ</t>
    </rPh>
    <rPh sb="9" eb="11">
      <t>カンリ</t>
    </rPh>
    <rPh sb="14" eb="16">
      <t>サギョウ</t>
    </rPh>
    <rPh sb="16" eb="18">
      <t>コウテイ</t>
    </rPh>
    <rPh sb="19" eb="21">
      <t>コウスウ</t>
    </rPh>
    <rPh sb="22" eb="24">
      <t>ミナオ</t>
    </rPh>
    <rPh sb="28" eb="30">
      <t>セイサン</t>
    </rPh>
    <rPh sb="30" eb="32">
      <t>ケイカク</t>
    </rPh>
    <rPh sb="33" eb="35">
      <t>セイド</t>
    </rPh>
    <rPh sb="35" eb="37">
      <t>コウジョウ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</si>
  <si>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納期に対する取引先の要望はありますか？」
「受注に季節性、波はありますか？生産を
　平準化する取り組み等を行っていますか？」
「フル生産能力と現稼働率の差はどの位ですか？
　差に対し、どうコスト抑制に取り組んでますか？」
⇒在庫回転率の把握と現場確認
　（５Ｓや「見える化」のレベル）
⇒現場のヒトの動きは？間接作業が多くないか？
⇒「１人あたり付加価値」「労働生産性」等の
　指標による業界他社比較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96" eb="98">
      <t>ジュチュウ</t>
    </rPh>
    <rPh sb="99" eb="101">
      <t>キセツ</t>
    </rPh>
    <rPh sb="101" eb="102">
      <t>セイ</t>
    </rPh>
    <rPh sb="103" eb="104">
      <t>ナミ</t>
    </rPh>
    <rPh sb="111" eb="113">
      <t>セイサン</t>
    </rPh>
    <rPh sb="116" eb="119">
      <t>ヘイジュンカ</t>
    </rPh>
    <rPh sb="121" eb="122">
      <t>ト</t>
    </rPh>
    <rPh sb="123" eb="124">
      <t>ク</t>
    </rPh>
    <rPh sb="125" eb="126">
      <t>ナド</t>
    </rPh>
    <rPh sb="127" eb="128">
      <t>オコナ</t>
    </rPh>
    <rPh sb="141" eb="143">
      <t>セイサン</t>
    </rPh>
    <rPh sb="143" eb="145">
      <t>ノウリョク</t>
    </rPh>
    <rPh sb="147" eb="149">
      <t>カドウ</t>
    </rPh>
    <rPh sb="149" eb="150">
      <t>リツ</t>
    </rPh>
    <rPh sb="151" eb="152">
      <t>サ</t>
    </rPh>
    <rPh sb="155" eb="156">
      <t>クライ</t>
    </rPh>
    <rPh sb="162" eb="163">
      <t>サ</t>
    </rPh>
    <rPh sb="164" eb="165">
      <t>タイ</t>
    </rPh>
    <rPh sb="172" eb="174">
      <t>ヨクセイ</t>
    </rPh>
    <rPh sb="175" eb="176">
      <t>ト</t>
    </rPh>
    <rPh sb="177" eb="178">
      <t>ク</t>
    </rPh>
    <rPh sb="188" eb="190">
      <t>ザイコ</t>
    </rPh>
    <rPh sb="190" eb="192">
      <t>カイテン</t>
    </rPh>
    <rPh sb="192" eb="193">
      <t>リツ</t>
    </rPh>
    <rPh sb="194" eb="196">
      <t>ハアク</t>
    </rPh>
    <rPh sb="197" eb="199">
      <t>ゲンバ</t>
    </rPh>
    <rPh sb="199" eb="201">
      <t>カクニン</t>
    </rPh>
    <rPh sb="208" eb="209">
      <t>ミ</t>
    </rPh>
    <rPh sb="211" eb="212">
      <t>カ</t>
    </rPh>
    <rPh sb="220" eb="222">
      <t>ゲンバ</t>
    </rPh>
    <rPh sb="226" eb="227">
      <t>ウゴ</t>
    </rPh>
    <rPh sb="230" eb="232">
      <t>カンセツ</t>
    </rPh>
    <rPh sb="232" eb="234">
      <t>サギョウ</t>
    </rPh>
    <rPh sb="235" eb="236">
      <t>オオ</t>
    </rPh>
    <rPh sb="245" eb="246">
      <t>ニン</t>
    </rPh>
    <rPh sb="249" eb="251">
      <t>フカ</t>
    </rPh>
    <rPh sb="251" eb="253">
      <t>カチ</t>
    </rPh>
    <rPh sb="255" eb="257">
      <t>ロウドウ</t>
    </rPh>
    <rPh sb="257" eb="260">
      <t>セイサンセイ</t>
    </rPh>
    <rPh sb="261" eb="262">
      <t>ナド</t>
    </rPh>
    <rPh sb="265" eb="267">
      <t>シヒョウ</t>
    </rPh>
    <rPh sb="270" eb="272">
      <t>ギョウカイ</t>
    </rPh>
    <rPh sb="272" eb="274">
      <t>タシャ</t>
    </rPh>
    <rPh sb="274" eb="276">
      <t>ヒカク</t>
    </rPh>
    <phoneticPr fontId="2"/>
  </si>
  <si>
    <t>・製品技術の差別化
・ヒトへの技術伝承
　＆人材育成
・改善活動の定着</t>
    <rPh sb="1" eb="3">
      <t>セイヒン</t>
    </rPh>
    <rPh sb="3" eb="5">
      <t>ギジュツ</t>
    </rPh>
    <rPh sb="6" eb="9">
      <t>サベツカ</t>
    </rPh>
    <rPh sb="16" eb="18">
      <t>ギジュツ</t>
    </rPh>
    <rPh sb="18" eb="20">
      <t>デンショウ</t>
    </rPh>
    <rPh sb="23" eb="25">
      <t>ジンザイ</t>
    </rPh>
    <rPh sb="25" eb="27">
      <t>イクセイ</t>
    </rPh>
    <rPh sb="30" eb="32">
      <t>カイゼン</t>
    </rPh>
    <rPh sb="32" eb="34">
      <t>カツドウ</t>
    </rPh>
    <rPh sb="35" eb="37">
      <t>テイチャク</t>
    </rPh>
    <phoneticPr fontId="2"/>
  </si>
  <si>
    <t>□新製品・試作品、
　新技術等への取り組み
□人材育成・資格の
　取得等の取り組み
□多能工化
□５Ｓ活動
　・ＱＣ活動の実施</t>
    <rPh sb="1" eb="4">
      <t>シンセイヒン</t>
    </rPh>
    <rPh sb="5" eb="7">
      <t>シサク</t>
    </rPh>
    <rPh sb="7" eb="8">
      <t>ヒン</t>
    </rPh>
    <rPh sb="11" eb="12">
      <t>シン</t>
    </rPh>
    <rPh sb="12" eb="14">
      <t>ギジュツ</t>
    </rPh>
    <rPh sb="14" eb="15">
      <t>ナド</t>
    </rPh>
    <rPh sb="17" eb="18">
      <t>ト</t>
    </rPh>
    <rPh sb="19" eb="20">
      <t>ク</t>
    </rPh>
    <rPh sb="24" eb="26">
      <t>ジンザイ</t>
    </rPh>
    <rPh sb="26" eb="28">
      <t>イクセイ</t>
    </rPh>
    <rPh sb="29" eb="31">
      <t>シカク</t>
    </rPh>
    <rPh sb="34" eb="36">
      <t>シュトク</t>
    </rPh>
    <rPh sb="36" eb="37">
      <t>ナド</t>
    </rPh>
    <rPh sb="38" eb="39">
      <t>ト</t>
    </rPh>
    <rPh sb="40" eb="41">
      <t>ク</t>
    </rPh>
    <rPh sb="45" eb="47">
      <t>タノウ</t>
    </rPh>
    <rPh sb="48" eb="49">
      <t>カ</t>
    </rPh>
    <rPh sb="54" eb="56">
      <t>カツドウ</t>
    </rPh>
    <rPh sb="61" eb="63">
      <t>カツドウ</t>
    </rPh>
    <rPh sb="64" eb="66">
      <t>ジッシ</t>
    </rPh>
    <phoneticPr fontId="2"/>
  </si>
  <si>
    <t>「加工技術にはどんな特長がありますか？
　御社でそれが可能な（他社と異なり）理由は？」
「品質に対する要求、またはクレーム等は
　ありますか？どんな対応を行っていますか？」
「新たな技術や製品のネタをどう探していますか？
　得意先や新規先からの相談などはありますか？」
「技術の習得にはどの位の期間がかかりますか？
　現場ではどのように技術を教えていますか？」
「有資格者は何人位ですか？
　資格取得を推奨してますか？」
「活動計画や目標・結果は
　全員に共有されていますか？」
⇒活動計画・実績等の掲示はあるか？
　日付は最近か？</t>
    <rPh sb="1" eb="3">
      <t>カコウ</t>
    </rPh>
    <rPh sb="3" eb="5">
      <t>ギジュツ</t>
    </rPh>
    <rPh sb="10" eb="12">
      <t>トクチョウ</t>
    </rPh>
    <rPh sb="21" eb="23">
      <t>オンシャ</t>
    </rPh>
    <rPh sb="27" eb="29">
      <t>カノウ</t>
    </rPh>
    <rPh sb="31" eb="33">
      <t>タシャ</t>
    </rPh>
    <rPh sb="34" eb="35">
      <t>コト</t>
    </rPh>
    <rPh sb="38" eb="40">
      <t>リユウ</t>
    </rPh>
    <rPh sb="46" eb="48">
      <t>ヒンシツ</t>
    </rPh>
    <rPh sb="49" eb="50">
      <t>タイ</t>
    </rPh>
    <rPh sb="52" eb="54">
      <t>ヨウキュウ</t>
    </rPh>
    <rPh sb="62" eb="63">
      <t>ナド</t>
    </rPh>
    <rPh sb="75" eb="77">
      <t>タイオウ</t>
    </rPh>
    <rPh sb="78" eb="79">
      <t>オコナ</t>
    </rPh>
    <rPh sb="90" eb="91">
      <t>アラ</t>
    </rPh>
    <rPh sb="93" eb="95">
      <t>ギジュツ</t>
    </rPh>
    <rPh sb="96" eb="98">
      <t>セイヒン</t>
    </rPh>
    <rPh sb="104" eb="105">
      <t>サガ</t>
    </rPh>
    <rPh sb="114" eb="117">
      <t>トクイサキ</t>
    </rPh>
    <rPh sb="118" eb="120">
      <t>シンキ</t>
    </rPh>
    <rPh sb="120" eb="121">
      <t>サキ</t>
    </rPh>
    <rPh sb="124" eb="126">
      <t>ソウダン</t>
    </rPh>
    <rPh sb="139" eb="141">
      <t>ギジュツ</t>
    </rPh>
    <rPh sb="142" eb="144">
      <t>シュウトク</t>
    </rPh>
    <rPh sb="148" eb="149">
      <t>クライ</t>
    </rPh>
    <rPh sb="150" eb="152">
      <t>キカン</t>
    </rPh>
    <rPh sb="162" eb="164">
      <t>ゲンバ</t>
    </rPh>
    <rPh sb="171" eb="173">
      <t>ギジュツ</t>
    </rPh>
    <rPh sb="174" eb="175">
      <t>オシ</t>
    </rPh>
    <rPh sb="186" eb="190">
      <t>ユウシカクシャ</t>
    </rPh>
    <rPh sb="191" eb="193">
      <t>ナンニン</t>
    </rPh>
    <rPh sb="193" eb="194">
      <t>クライ</t>
    </rPh>
    <rPh sb="200" eb="202">
      <t>シカク</t>
    </rPh>
    <rPh sb="202" eb="204">
      <t>シュトク</t>
    </rPh>
    <rPh sb="205" eb="207">
      <t>スイショウ</t>
    </rPh>
    <rPh sb="217" eb="219">
      <t>カツドウ</t>
    </rPh>
    <rPh sb="219" eb="221">
      <t>ケイカク</t>
    </rPh>
    <rPh sb="222" eb="224">
      <t>モクヒョウ</t>
    </rPh>
    <rPh sb="225" eb="227">
      <t>ケッカ</t>
    </rPh>
    <rPh sb="230" eb="232">
      <t>ゼンイン</t>
    </rPh>
    <rPh sb="233" eb="235">
      <t>キョウユウ</t>
    </rPh>
    <rPh sb="247" eb="249">
      <t>カツドウ</t>
    </rPh>
    <rPh sb="249" eb="251">
      <t>ケイカク</t>
    </rPh>
    <rPh sb="252" eb="254">
      <t>ジッセキ</t>
    </rPh>
    <rPh sb="254" eb="255">
      <t>ナド</t>
    </rPh>
    <rPh sb="256" eb="258">
      <t>ケイジ</t>
    </rPh>
    <rPh sb="265" eb="267">
      <t>ヒヅケ</t>
    </rPh>
    <rPh sb="268" eb="270">
      <t>サイキン</t>
    </rPh>
    <phoneticPr fontId="2"/>
  </si>
  <si>
    <t>■卸売業インタビューシート</t>
    <rPh sb="1" eb="4">
      <t>オロシウリギョウ</t>
    </rPh>
    <phoneticPr fontId="2"/>
  </si>
  <si>
    <t>・得意先・商品群別の
　利益率改善
・与信管理
・物流コスト低減</t>
    <rPh sb="1" eb="4">
      <t>トクイサキ</t>
    </rPh>
    <rPh sb="5" eb="7">
      <t>ショウヒン</t>
    </rPh>
    <rPh sb="7" eb="8">
      <t>グン</t>
    </rPh>
    <rPh sb="8" eb="9">
      <t>ベツ</t>
    </rPh>
    <rPh sb="12" eb="14">
      <t>リエキ</t>
    </rPh>
    <rPh sb="14" eb="15">
      <t>リツ</t>
    </rPh>
    <rPh sb="15" eb="17">
      <t>カイゼン</t>
    </rPh>
    <rPh sb="20" eb="22">
      <t>ヨシン</t>
    </rPh>
    <rPh sb="22" eb="24">
      <t>カンリ</t>
    </rPh>
    <rPh sb="27" eb="29">
      <t>ブツリュウ</t>
    </rPh>
    <rPh sb="32" eb="34">
      <t>テイゲン</t>
    </rPh>
    <phoneticPr fontId="2"/>
  </si>
  <si>
    <t>□交叉比率・
　ＡＢＣ分析等に基づく
　得意先別・商品群別の
　採算性改善の検討
□与信管理に基づく
　回収条件の改善
□仕入条件の見直し・
　新規仕入先の開拓
□物流コストの実態把握と
　合理化の検討</t>
    <rPh sb="1" eb="3">
      <t>コウサ</t>
    </rPh>
    <rPh sb="3" eb="5">
      <t>ヒリツ</t>
    </rPh>
    <rPh sb="11" eb="13">
      <t>ブンセキ</t>
    </rPh>
    <rPh sb="13" eb="14">
      <t>ナド</t>
    </rPh>
    <rPh sb="15" eb="16">
      <t>モト</t>
    </rPh>
    <rPh sb="20" eb="23">
      <t>トクイサキ</t>
    </rPh>
    <rPh sb="23" eb="24">
      <t>ベツ</t>
    </rPh>
    <rPh sb="25" eb="27">
      <t>ショウヒン</t>
    </rPh>
    <rPh sb="27" eb="28">
      <t>グン</t>
    </rPh>
    <rPh sb="28" eb="29">
      <t>ベツ</t>
    </rPh>
    <rPh sb="32" eb="35">
      <t>サイサンセイ</t>
    </rPh>
    <rPh sb="35" eb="37">
      <t>カイゼン</t>
    </rPh>
    <rPh sb="38" eb="40">
      <t>ケントウ</t>
    </rPh>
    <rPh sb="43" eb="45">
      <t>ヨシン</t>
    </rPh>
    <rPh sb="45" eb="47">
      <t>カンリ</t>
    </rPh>
    <rPh sb="48" eb="49">
      <t>モト</t>
    </rPh>
    <rPh sb="53" eb="55">
      <t>カイシュウ</t>
    </rPh>
    <rPh sb="55" eb="57">
      <t>ジョウケン</t>
    </rPh>
    <rPh sb="58" eb="60">
      <t>カイゼン</t>
    </rPh>
    <rPh sb="63" eb="65">
      <t>シイレ</t>
    </rPh>
    <rPh sb="65" eb="67">
      <t>ジョウケン</t>
    </rPh>
    <rPh sb="68" eb="70">
      <t>ミナオ</t>
    </rPh>
    <rPh sb="74" eb="76">
      <t>シンキ</t>
    </rPh>
    <rPh sb="76" eb="78">
      <t>シイレ</t>
    </rPh>
    <rPh sb="78" eb="79">
      <t>サキ</t>
    </rPh>
    <rPh sb="80" eb="82">
      <t>カイタク</t>
    </rPh>
    <rPh sb="85" eb="87">
      <t>ブツリュウ</t>
    </rPh>
    <rPh sb="91" eb="93">
      <t>ジッタイ</t>
    </rPh>
    <rPh sb="93" eb="95">
      <t>ハアク</t>
    </rPh>
    <rPh sb="98" eb="101">
      <t>ゴウリカ</t>
    </rPh>
    <rPh sb="102" eb="104">
      <t>ケントウ</t>
    </rPh>
    <phoneticPr fontId="2"/>
  </si>
  <si>
    <t>「顧客別の利益率・回転率の差はどの位ですか？
　その差はどう生じているのですか？
　売価等の条件の差はありますか？」
「足の速い（遅い）商品群は何ですか？
　取扱商品群の見直しはどう行っていますか？」
「得意先別の回収条件はどう決めていますか？
　新規取引時はどんなチェックを行いますか？」
「仕入先は何社程度ですか？
　新規開拓や定期的な見直しは行っていますか？」
「売上高比の物流コスト割合はどの位ですか？
　費用はフロー毎に月次で把握されていますか？」</t>
    <rPh sb="1" eb="3">
      <t>コキャク</t>
    </rPh>
    <rPh sb="3" eb="4">
      <t>ベツ</t>
    </rPh>
    <rPh sb="5" eb="7">
      <t>リエキ</t>
    </rPh>
    <rPh sb="7" eb="8">
      <t>リツ</t>
    </rPh>
    <rPh sb="9" eb="11">
      <t>カイテン</t>
    </rPh>
    <rPh sb="11" eb="12">
      <t>リツ</t>
    </rPh>
    <rPh sb="13" eb="14">
      <t>サ</t>
    </rPh>
    <rPh sb="17" eb="18">
      <t>クライ</t>
    </rPh>
    <rPh sb="26" eb="27">
      <t>サ</t>
    </rPh>
    <rPh sb="30" eb="31">
      <t>ショウ</t>
    </rPh>
    <rPh sb="42" eb="44">
      <t>バイカ</t>
    </rPh>
    <rPh sb="44" eb="45">
      <t>ナド</t>
    </rPh>
    <rPh sb="46" eb="48">
      <t>ジョウケン</t>
    </rPh>
    <rPh sb="49" eb="50">
      <t>サ</t>
    </rPh>
    <rPh sb="61" eb="62">
      <t>アシ</t>
    </rPh>
    <rPh sb="63" eb="64">
      <t>ハヤ</t>
    </rPh>
    <rPh sb="66" eb="67">
      <t>オソ</t>
    </rPh>
    <rPh sb="69" eb="71">
      <t>ショウヒン</t>
    </rPh>
    <rPh sb="71" eb="72">
      <t>グン</t>
    </rPh>
    <rPh sb="73" eb="74">
      <t>ナン</t>
    </rPh>
    <rPh sb="80" eb="82">
      <t>トリアツカ</t>
    </rPh>
    <rPh sb="82" eb="84">
      <t>ショウヒン</t>
    </rPh>
    <rPh sb="84" eb="85">
      <t>グン</t>
    </rPh>
    <rPh sb="86" eb="88">
      <t>ミナオ</t>
    </rPh>
    <rPh sb="92" eb="93">
      <t>オコナ</t>
    </rPh>
    <rPh sb="104" eb="107">
      <t>トクイサキ</t>
    </rPh>
    <rPh sb="107" eb="108">
      <t>ベツ</t>
    </rPh>
    <rPh sb="109" eb="111">
      <t>カイシュウ</t>
    </rPh>
    <rPh sb="111" eb="113">
      <t>ジョウケン</t>
    </rPh>
    <rPh sb="116" eb="117">
      <t>キ</t>
    </rPh>
    <rPh sb="126" eb="128">
      <t>シンキ</t>
    </rPh>
    <rPh sb="128" eb="130">
      <t>トリヒキ</t>
    </rPh>
    <rPh sb="130" eb="131">
      <t>ジ</t>
    </rPh>
    <rPh sb="140" eb="141">
      <t>オコナ</t>
    </rPh>
    <rPh sb="150" eb="152">
      <t>シイレ</t>
    </rPh>
    <rPh sb="152" eb="153">
      <t>サキ</t>
    </rPh>
    <rPh sb="154" eb="155">
      <t>ナン</t>
    </rPh>
    <rPh sb="155" eb="156">
      <t>シャ</t>
    </rPh>
    <rPh sb="156" eb="158">
      <t>テイド</t>
    </rPh>
    <rPh sb="164" eb="166">
      <t>シンキ</t>
    </rPh>
    <rPh sb="166" eb="168">
      <t>カイタク</t>
    </rPh>
    <rPh sb="169" eb="172">
      <t>テイキテキ</t>
    </rPh>
    <rPh sb="173" eb="175">
      <t>ミナオ</t>
    </rPh>
    <rPh sb="177" eb="178">
      <t>オコナ</t>
    </rPh>
    <rPh sb="211" eb="213">
      <t>ヒヨウ</t>
    </rPh>
    <rPh sb="219" eb="221">
      <t>ゲツジ</t>
    </rPh>
    <phoneticPr fontId="2"/>
  </si>
  <si>
    <t>・在庫削減
・納期短縮
・物流効率改善
・上記に貢献する
　ITシステム構築</t>
    <rPh sb="1" eb="3">
      <t>ザイコ</t>
    </rPh>
    <rPh sb="3" eb="5">
      <t>サクゲン</t>
    </rPh>
    <rPh sb="8" eb="10">
      <t>ノウキ</t>
    </rPh>
    <rPh sb="10" eb="12">
      <t>タンシュク</t>
    </rPh>
    <rPh sb="15" eb="17">
      <t>ブツリュウ</t>
    </rPh>
    <rPh sb="17" eb="19">
      <t>コウリツ</t>
    </rPh>
    <rPh sb="19" eb="21">
      <t>カイゼン</t>
    </rPh>
    <rPh sb="24" eb="26">
      <t>ジョウキ</t>
    </rPh>
    <rPh sb="27" eb="29">
      <t>コウケン</t>
    </rPh>
    <rPh sb="39" eb="41">
      <t>コウチク</t>
    </rPh>
    <phoneticPr fontId="2"/>
  </si>
  <si>
    <t>□月次棚卸の実施
□適正在庫への改善
（欠品率＆回転率の
　両面改善）
□要員・配車体制の見直し
□業務フローの標準化
　・ITシステム活用</t>
    <rPh sb="1" eb="3">
      <t>ゲツジ</t>
    </rPh>
    <rPh sb="3" eb="5">
      <t>タナオロシ</t>
    </rPh>
    <rPh sb="6" eb="8">
      <t>ジッシ</t>
    </rPh>
    <rPh sb="11" eb="13">
      <t>テキセイ</t>
    </rPh>
    <rPh sb="13" eb="15">
      <t>ザイコ</t>
    </rPh>
    <rPh sb="17" eb="19">
      <t>カイゼン</t>
    </rPh>
    <rPh sb="21" eb="23">
      <t>ケッピン</t>
    </rPh>
    <rPh sb="23" eb="24">
      <t>リツ</t>
    </rPh>
    <rPh sb="25" eb="27">
      <t>カイテン</t>
    </rPh>
    <rPh sb="27" eb="28">
      <t>リツ</t>
    </rPh>
    <rPh sb="31" eb="33">
      <t>リョウメン</t>
    </rPh>
    <rPh sb="33" eb="35">
      <t>カイゼン</t>
    </rPh>
    <rPh sb="39" eb="41">
      <t>ヨウイン</t>
    </rPh>
    <rPh sb="42" eb="44">
      <t>ハイシャ</t>
    </rPh>
    <rPh sb="44" eb="46">
      <t>タイセイ</t>
    </rPh>
    <rPh sb="47" eb="49">
      <t>ミナオ</t>
    </rPh>
    <rPh sb="53" eb="55">
      <t>ギョウム</t>
    </rPh>
    <rPh sb="59" eb="62">
      <t>ヒョウジュンカ</t>
    </rPh>
    <rPh sb="71" eb="73">
      <t>カツヨウ</t>
    </rPh>
    <phoneticPr fontId="2"/>
  </si>
  <si>
    <t>「在庫の品目や量はどのように決めていますか？
　モノはすぐ確認できるよう整理されてますか？」
「受注～納品までの納期（日数）はどの位ですか？
　納期に対する取引先の要望、又は欠品に関する
　クレーム等はありますか？」
「配送は自家配送、庸車のどちらですか？
　顧客から要望やクレームは挙がってきますか？
　共同配送を検討・実施していますか？」
「受発注・保管・仕分け・輸配送等の
　業務フローは標準化されていますか？
　発注方法は回転率に応じて決めていますか？」
⇒在庫回転率の把握と現場確認</t>
    <rPh sb="1" eb="3">
      <t>ザイコ</t>
    </rPh>
    <rPh sb="4" eb="6">
      <t>ヒンモク</t>
    </rPh>
    <rPh sb="7" eb="8">
      <t>リョウ</t>
    </rPh>
    <rPh sb="14" eb="15">
      <t>キ</t>
    </rPh>
    <rPh sb="29" eb="31">
      <t>カクニン</t>
    </rPh>
    <rPh sb="36" eb="38">
      <t>セイリ</t>
    </rPh>
    <rPh sb="49" eb="51">
      <t>ジュチュウ</t>
    </rPh>
    <rPh sb="52" eb="54">
      <t>ノウヒン</t>
    </rPh>
    <rPh sb="57" eb="59">
      <t>ノウキ</t>
    </rPh>
    <rPh sb="60" eb="62">
      <t>ニッスウ</t>
    </rPh>
    <rPh sb="66" eb="67">
      <t>クライ</t>
    </rPh>
    <rPh sb="73" eb="75">
      <t>ノウキ</t>
    </rPh>
    <rPh sb="76" eb="77">
      <t>タイ</t>
    </rPh>
    <rPh sb="79" eb="81">
      <t>トリヒキ</t>
    </rPh>
    <rPh sb="81" eb="82">
      <t>サキ</t>
    </rPh>
    <rPh sb="83" eb="85">
      <t>ヨウボウ</t>
    </rPh>
    <rPh sb="86" eb="87">
      <t>マタ</t>
    </rPh>
    <rPh sb="88" eb="90">
      <t>ケッピン</t>
    </rPh>
    <rPh sb="91" eb="92">
      <t>カン</t>
    </rPh>
    <rPh sb="100" eb="101">
      <t>ナド</t>
    </rPh>
    <rPh sb="112" eb="114">
      <t>ハイソウ</t>
    </rPh>
    <rPh sb="115" eb="117">
      <t>ジカ</t>
    </rPh>
    <rPh sb="117" eb="119">
      <t>ハイソウ</t>
    </rPh>
    <rPh sb="120" eb="122">
      <t>ヨウシャ</t>
    </rPh>
    <rPh sb="132" eb="134">
      <t>コキャク</t>
    </rPh>
    <rPh sb="136" eb="138">
      <t>ヨウボウ</t>
    </rPh>
    <rPh sb="144" eb="145">
      <t>ア</t>
    </rPh>
    <rPh sb="155" eb="157">
      <t>キョウドウ</t>
    </rPh>
    <rPh sb="157" eb="159">
      <t>ハイソウ</t>
    </rPh>
    <rPh sb="160" eb="162">
      <t>ケントウ</t>
    </rPh>
    <rPh sb="163" eb="165">
      <t>ジッシ</t>
    </rPh>
    <rPh sb="194" eb="196">
      <t>ギョウム</t>
    </rPh>
    <rPh sb="213" eb="215">
      <t>ハッチュウ</t>
    </rPh>
    <rPh sb="215" eb="217">
      <t>ホウホウ</t>
    </rPh>
    <rPh sb="218" eb="220">
      <t>カイテン</t>
    </rPh>
    <rPh sb="220" eb="221">
      <t>リツ</t>
    </rPh>
    <rPh sb="222" eb="223">
      <t>オウ</t>
    </rPh>
    <rPh sb="225" eb="226">
      <t>キ</t>
    </rPh>
    <rPh sb="237" eb="239">
      <t>ザイコ</t>
    </rPh>
    <rPh sb="239" eb="241">
      <t>カイテン</t>
    </rPh>
    <rPh sb="241" eb="242">
      <t>リツ</t>
    </rPh>
    <rPh sb="243" eb="245">
      <t>ハアク</t>
    </rPh>
    <rPh sb="246" eb="248">
      <t>ゲンバ</t>
    </rPh>
    <rPh sb="248" eb="250">
      <t>カクニン</t>
    </rPh>
    <phoneticPr fontId="2"/>
  </si>
  <si>
    <t>・価格以外の付加価値・
　サービスの提供
・サービスレベルの
　向上・標準化</t>
    <rPh sb="1" eb="3">
      <t>カカク</t>
    </rPh>
    <rPh sb="3" eb="5">
      <t>イガイ</t>
    </rPh>
    <rPh sb="6" eb="8">
      <t>フカ</t>
    </rPh>
    <rPh sb="8" eb="10">
      <t>カチ</t>
    </rPh>
    <rPh sb="18" eb="20">
      <t>テイキョウ</t>
    </rPh>
    <rPh sb="33" eb="35">
      <t>コウジョウ</t>
    </rPh>
    <rPh sb="36" eb="39">
      <t>ヒョウジュンカ</t>
    </rPh>
    <phoneticPr fontId="2"/>
  </si>
  <si>
    <t>□流通加工の取り込み
□情報・商品提案力の強化
□売り場・棚作り等
　販売支援への取り組み
□付加価値向上のための
　人材育成</t>
    <rPh sb="1" eb="3">
      <t>リュウツウ</t>
    </rPh>
    <rPh sb="3" eb="5">
      <t>カコウ</t>
    </rPh>
    <rPh sb="6" eb="7">
      <t>ト</t>
    </rPh>
    <rPh sb="8" eb="9">
      <t>コ</t>
    </rPh>
    <rPh sb="13" eb="15">
      <t>ジョウホウ</t>
    </rPh>
    <rPh sb="16" eb="18">
      <t>ショウヒン</t>
    </rPh>
    <rPh sb="18" eb="20">
      <t>テイアン</t>
    </rPh>
    <rPh sb="20" eb="21">
      <t>リョク</t>
    </rPh>
    <rPh sb="22" eb="24">
      <t>キョウカ</t>
    </rPh>
    <rPh sb="27" eb="28">
      <t>ウ</t>
    </rPh>
    <rPh sb="29" eb="30">
      <t>バ</t>
    </rPh>
    <rPh sb="31" eb="32">
      <t>タナ</t>
    </rPh>
    <rPh sb="32" eb="33">
      <t>ヅク</t>
    </rPh>
    <rPh sb="34" eb="35">
      <t>ナド</t>
    </rPh>
    <rPh sb="37" eb="39">
      <t>ハンバイ</t>
    </rPh>
    <rPh sb="39" eb="41">
      <t>シエン</t>
    </rPh>
    <rPh sb="43" eb="44">
      <t>ト</t>
    </rPh>
    <rPh sb="45" eb="46">
      <t>ク</t>
    </rPh>
    <rPh sb="50" eb="52">
      <t>フカ</t>
    </rPh>
    <rPh sb="52" eb="54">
      <t>カチ</t>
    </rPh>
    <rPh sb="54" eb="56">
      <t>コウジョウ</t>
    </rPh>
    <rPh sb="62" eb="64">
      <t>ジンザイ</t>
    </rPh>
    <rPh sb="64" eb="66">
      <t>イクセイ</t>
    </rPh>
    <phoneticPr fontId="2"/>
  </si>
  <si>
    <t>「顧客のうち割合の高い業種・業態は？
　梱包や組立て等のニーズはありませんか？」
「顧客から商品のチョイスについての
　相談等はありますか？
　また、自社からお勧め商品を提案したり、
　メルマガetcの情報発信は行っていますか？」
「小売店での陳列や売り場づくり、店頭での
　実演等、提案できそうな商材はありますか？」
「従業員の納品先での商品提案、売り場作り等
　ノウハウを社内で共有する場はありますか？」</t>
    <rPh sb="1" eb="3">
      <t>コキャク</t>
    </rPh>
    <rPh sb="6" eb="8">
      <t>ワリアイ</t>
    </rPh>
    <rPh sb="9" eb="10">
      <t>タカ</t>
    </rPh>
    <rPh sb="11" eb="13">
      <t>ギョウシュ</t>
    </rPh>
    <rPh sb="14" eb="16">
      <t>ギョウタイ</t>
    </rPh>
    <rPh sb="20" eb="22">
      <t>コンポウ</t>
    </rPh>
    <rPh sb="23" eb="25">
      <t>クミタ</t>
    </rPh>
    <rPh sb="26" eb="27">
      <t>ナド</t>
    </rPh>
    <rPh sb="43" eb="45">
      <t>コキャク</t>
    </rPh>
    <rPh sb="47" eb="49">
      <t>ショウヒン</t>
    </rPh>
    <rPh sb="61" eb="63">
      <t>ソウダン</t>
    </rPh>
    <rPh sb="63" eb="64">
      <t>ナド</t>
    </rPh>
    <rPh sb="76" eb="78">
      <t>ジシャ</t>
    </rPh>
    <rPh sb="81" eb="82">
      <t>スス</t>
    </rPh>
    <rPh sb="83" eb="85">
      <t>ショウヒン</t>
    </rPh>
    <rPh sb="86" eb="88">
      <t>テイアン</t>
    </rPh>
    <rPh sb="102" eb="104">
      <t>ジョウホウ</t>
    </rPh>
    <rPh sb="104" eb="106">
      <t>ハッシン</t>
    </rPh>
    <rPh sb="107" eb="108">
      <t>オコナ</t>
    </rPh>
    <rPh sb="119" eb="121">
      <t>コウリ</t>
    </rPh>
    <rPh sb="121" eb="122">
      <t>テン</t>
    </rPh>
    <rPh sb="124" eb="126">
      <t>チンレツ</t>
    </rPh>
    <rPh sb="127" eb="128">
      <t>ウ</t>
    </rPh>
    <rPh sb="129" eb="130">
      <t>バ</t>
    </rPh>
    <rPh sb="134" eb="136">
      <t>テントウ</t>
    </rPh>
    <rPh sb="140" eb="142">
      <t>ジツエン</t>
    </rPh>
    <rPh sb="142" eb="143">
      <t>ナド</t>
    </rPh>
    <rPh sb="144" eb="146">
      <t>テイアン</t>
    </rPh>
    <rPh sb="151" eb="153">
      <t>ショウザイ</t>
    </rPh>
    <rPh sb="164" eb="167">
      <t>ジュウギョウイン</t>
    </rPh>
    <rPh sb="168" eb="170">
      <t>ノウヒン</t>
    </rPh>
    <rPh sb="170" eb="171">
      <t>サキ</t>
    </rPh>
    <rPh sb="173" eb="175">
      <t>ショウヒン</t>
    </rPh>
    <rPh sb="175" eb="177">
      <t>テイアン</t>
    </rPh>
    <rPh sb="178" eb="179">
      <t>ウ</t>
    </rPh>
    <rPh sb="180" eb="181">
      <t>バ</t>
    </rPh>
    <rPh sb="181" eb="182">
      <t>ヅク</t>
    </rPh>
    <rPh sb="183" eb="184">
      <t>ナド</t>
    </rPh>
    <rPh sb="191" eb="193">
      <t>シャナイ</t>
    </rPh>
    <rPh sb="194" eb="196">
      <t>キョウユウ</t>
    </rPh>
    <rPh sb="198" eb="199">
      <t>バ</t>
    </rPh>
    <phoneticPr fontId="2"/>
  </si>
  <si>
    <t>■サービス業インタビューシート</t>
    <rPh sb="5" eb="6">
      <t>ギョウ</t>
    </rPh>
    <phoneticPr fontId="2"/>
  </si>
  <si>
    <t>・顧客・サービス別の
　損益改善
・サービス・商品の
　ラインナップ拡充
・優良顧客への
　ステージアップ
（≒平均単価アップ）</t>
    <rPh sb="1" eb="3">
      <t>コキャク</t>
    </rPh>
    <rPh sb="8" eb="9">
      <t>ベツ</t>
    </rPh>
    <rPh sb="12" eb="14">
      <t>ソンエキ</t>
    </rPh>
    <rPh sb="14" eb="16">
      <t>カイゼン</t>
    </rPh>
    <rPh sb="24" eb="26">
      <t>ショウヒン</t>
    </rPh>
    <rPh sb="35" eb="37">
      <t>カクジュウ</t>
    </rPh>
    <rPh sb="58" eb="60">
      <t>ヘイキン</t>
    </rPh>
    <rPh sb="60" eb="62">
      <t>タンカ</t>
    </rPh>
    <phoneticPr fontId="2"/>
  </si>
  <si>
    <t>□顧客層別の平均単価、
　サービス利用率の検証
□サービスの階層化、
　オプションの拡充等
□上級サービスへの
　誘導・シフト推進</t>
    <rPh sb="1" eb="3">
      <t>コキャク</t>
    </rPh>
    <rPh sb="3" eb="4">
      <t>ソウ</t>
    </rPh>
    <rPh sb="4" eb="5">
      <t>ベツ</t>
    </rPh>
    <rPh sb="6" eb="8">
      <t>ヘイキン</t>
    </rPh>
    <rPh sb="8" eb="10">
      <t>タンカ</t>
    </rPh>
    <rPh sb="17" eb="20">
      <t>リヨウリツ</t>
    </rPh>
    <rPh sb="21" eb="23">
      <t>ケンショウ</t>
    </rPh>
    <rPh sb="31" eb="34">
      <t>カイソウカ</t>
    </rPh>
    <rPh sb="43" eb="45">
      <t>カクジュウ</t>
    </rPh>
    <rPh sb="45" eb="46">
      <t>ナド</t>
    </rPh>
    <rPh sb="49" eb="51">
      <t>ジョウキュウ</t>
    </rPh>
    <rPh sb="59" eb="61">
      <t>ユウドウ</t>
    </rPh>
    <rPh sb="65" eb="67">
      <t>スイシン</t>
    </rPh>
    <phoneticPr fontId="2"/>
  </si>
  <si>
    <t>「主な顧客の属性と各サービスの利用率、
　平均単価等は把握していますか？
　自店のお客様にはどんな傾向がありますか？」
「サービス・商品をラインナップ化していますか？
　それぞれどんな顧客を想定したものですか？
　サービスの内容にお客様から要望はありますか？」
「各サービスの特長・メリットをどうお客様に
　伝えてますか？
　そのための誘導ツール等はありますか？」
⇒サービス種類別、顧客群別損益、利用率等の
　実績の確認</t>
    <rPh sb="1" eb="2">
      <t>オモ</t>
    </rPh>
    <rPh sb="3" eb="5">
      <t>コキャク</t>
    </rPh>
    <rPh sb="6" eb="8">
      <t>ゾクセイ</t>
    </rPh>
    <rPh sb="9" eb="10">
      <t>カク</t>
    </rPh>
    <rPh sb="15" eb="18">
      <t>リヨウリツ</t>
    </rPh>
    <rPh sb="21" eb="23">
      <t>ヘイキン</t>
    </rPh>
    <rPh sb="23" eb="25">
      <t>タンカ</t>
    </rPh>
    <rPh sb="25" eb="26">
      <t>ナド</t>
    </rPh>
    <rPh sb="27" eb="29">
      <t>ハアク</t>
    </rPh>
    <rPh sb="38" eb="40">
      <t>ジテン</t>
    </rPh>
    <rPh sb="42" eb="44">
      <t>キャクサマ</t>
    </rPh>
    <rPh sb="49" eb="51">
      <t>ケイコウ</t>
    </rPh>
    <rPh sb="67" eb="69">
      <t>ショウヒン</t>
    </rPh>
    <rPh sb="76" eb="77">
      <t>カ</t>
    </rPh>
    <rPh sb="93" eb="95">
      <t>コキャク</t>
    </rPh>
    <rPh sb="96" eb="98">
      <t>ソウテイ</t>
    </rPh>
    <rPh sb="113" eb="115">
      <t>ナイヨウ</t>
    </rPh>
    <rPh sb="134" eb="135">
      <t>カク</t>
    </rPh>
    <rPh sb="140" eb="142">
      <t>トクチョウ</t>
    </rPh>
    <rPh sb="151" eb="153">
      <t>キャクサマ</t>
    </rPh>
    <rPh sb="156" eb="157">
      <t>ツタ</t>
    </rPh>
    <rPh sb="170" eb="172">
      <t>ユウドウ</t>
    </rPh>
    <rPh sb="175" eb="176">
      <t>ナド</t>
    </rPh>
    <rPh sb="191" eb="193">
      <t>シュルイ</t>
    </rPh>
    <rPh sb="193" eb="194">
      <t>ベツ</t>
    </rPh>
    <rPh sb="195" eb="197">
      <t>コキャク</t>
    </rPh>
    <rPh sb="197" eb="198">
      <t>グン</t>
    </rPh>
    <rPh sb="198" eb="199">
      <t>ベツ</t>
    </rPh>
    <rPh sb="199" eb="201">
      <t>ソンエキ</t>
    </rPh>
    <rPh sb="202" eb="205">
      <t>リヨウリツ</t>
    </rPh>
    <rPh sb="205" eb="206">
      <t>ナド</t>
    </rPh>
    <rPh sb="209" eb="211">
      <t>ジッセキ</t>
    </rPh>
    <rPh sb="212" eb="214">
      <t>カクニン</t>
    </rPh>
    <phoneticPr fontId="2"/>
  </si>
  <si>
    <t>・顧客回転率向上
・スペース活用効率の
　向上
・人時生産性の向上
・工数・時間の標準化
・販売促進の
　ＨＩＴ率向上</t>
    <rPh sb="1" eb="3">
      <t>コキャク</t>
    </rPh>
    <rPh sb="3" eb="5">
      <t>カイテン</t>
    </rPh>
    <rPh sb="5" eb="6">
      <t>リツ</t>
    </rPh>
    <rPh sb="6" eb="8">
      <t>コウジョウ</t>
    </rPh>
    <rPh sb="15" eb="17">
      <t>カツヨウ</t>
    </rPh>
    <rPh sb="17" eb="19">
      <t>コウリツ</t>
    </rPh>
    <rPh sb="22" eb="24">
      <t>コウジョウ</t>
    </rPh>
    <rPh sb="27" eb="28">
      <t>ニン</t>
    </rPh>
    <rPh sb="28" eb="29">
      <t>ジ</t>
    </rPh>
    <rPh sb="29" eb="31">
      <t>セイサン</t>
    </rPh>
    <rPh sb="31" eb="32">
      <t>セイ</t>
    </rPh>
    <rPh sb="33" eb="35">
      <t>コウジョウ</t>
    </rPh>
    <rPh sb="38" eb="40">
      <t>コウスウ</t>
    </rPh>
    <rPh sb="41" eb="43">
      <t>ジカン</t>
    </rPh>
    <rPh sb="44" eb="47">
      <t>ヒョウジュンカ</t>
    </rPh>
    <rPh sb="50" eb="52">
      <t>ハンバイ</t>
    </rPh>
    <rPh sb="52" eb="54">
      <t>ソクシン</t>
    </rPh>
    <rPh sb="60" eb="61">
      <t>リツ</t>
    </rPh>
    <rPh sb="61" eb="63">
      <t>コウジョウ</t>
    </rPh>
    <phoneticPr fontId="2"/>
  </si>
  <si>
    <t>□顧客回転率の検証と
　レイアウト・座席数の
　見直し
□サービス工数の
　標準化と定着
　活動目標の設定
□販促手法の見直し、
　ＨＰ・ＳＮＳ等の導入</t>
    <rPh sb="1" eb="3">
      <t>コキャク</t>
    </rPh>
    <rPh sb="3" eb="5">
      <t>カイテン</t>
    </rPh>
    <rPh sb="5" eb="6">
      <t>リツ</t>
    </rPh>
    <rPh sb="7" eb="9">
      <t>ケンショウ</t>
    </rPh>
    <rPh sb="18" eb="20">
      <t>ザセキ</t>
    </rPh>
    <rPh sb="20" eb="21">
      <t>スウ</t>
    </rPh>
    <rPh sb="24" eb="26">
      <t>ミナオ</t>
    </rPh>
    <rPh sb="34" eb="36">
      <t>コウスウ</t>
    </rPh>
    <rPh sb="39" eb="42">
      <t>ヒョウジュンカ</t>
    </rPh>
    <rPh sb="43" eb="45">
      <t>テイチャク</t>
    </rPh>
    <rPh sb="47" eb="49">
      <t>カツドウ</t>
    </rPh>
    <rPh sb="49" eb="51">
      <t>モクヒョウ</t>
    </rPh>
    <rPh sb="52" eb="54">
      <t>セッテイ</t>
    </rPh>
    <rPh sb="57" eb="59">
      <t>ハンソク</t>
    </rPh>
    <rPh sb="59" eb="61">
      <t>シュホウ</t>
    </rPh>
    <rPh sb="62" eb="64">
      <t>ミナオ</t>
    </rPh>
    <rPh sb="74" eb="75">
      <t>ナド</t>
    </rPh>
    <rPh sb="76" eb="78">
      <t>ドウニュウ</t>
    </rPh>
    <phoneticPr fontId="2"/>
  </si>
  <si>
    <t>「１日あたりの来店者数、回転率はどの位ですか？
　（または１席あたりの回転率等）
　当初の想定はどの位でしたか？
　それはどんな考え、計算によりますか？」
「各スタッフの目標にはどんなものがありますか？
　お客様１人あたりの標準工数・時間等は
　設定、標準化されていますか？」
「ＤＭ・チラシ等の販促は、
　どんなテーマや、送付対象で行っていますか？
　『反応率』はどのくらいですか？」
⇒「㎡・坪あたり売上高・利益」や「顧客回転率」
　による業界平均の稼働率との比較
⇒「労働生産性」等の指標によるヒトの動き・
　コスト割合の比較</t>
    <rPh sb="2" eb="3">
      <t>ニチ</t>
    </rPh>
    <rPh sb="7" eb="10">
      <t>ライテンシャ</t>
    </rPh>
    <rPh sb="10" eb="11">
      <t>スウ</t>
    </rPh>
    <rPh sb="12" eb="14">
      <t>カイテン</t>
    </rPh>
    <rPh sb="14" eb="15">
      <t>リツ</t>
    </rPh>
    <rPh sb="18" eb="19">
      <t>クライ</t>
    </rPh>
    <rPh sb="30" eb="31">
      <t>セキ</t>
    </rPh>
    <rPh sb="35" eb="37">
      <t>カイテン</t>
    </rPh>
    <rPh sb="37" eb="38">
      <t>リツ</t>
    </rPh>
    <rPh sb="38" eb="39">
      <t>ナド</t>
    </rPh>
    <rPh sb="42" eb="44">
      <t>トウショ</t>
    </rPh>
    <rPh sb="45" eb="47">
      <t>ソウテイ</t>
    </rPh>
    <rPh sb="50" eb="51">
      <t>クライ</t>
    </rPh>
    <rPh sb="64" eb="65">
      <t>カンガ</t>
    </rPh>
    <rPh sb="67" eb="69">
      <t>ケイサン</t>
    </rPh>
    <rPh sb="80" eb="81">
      <t>カク</t>
    </rPh>
    <rPh sb="86" eb="88">
      <t>モクヒョウ</t>
    </rPh>
    <rPh sb="105" eb="107">
      <t>キャクサマ</t>
    </rPh>
    <rPh sb="108" eb="109">
      <t>ニン</t>
    </rPh>
    <rPh sb="113" eb="115">
      <t>ヒョウジュン</t>
    </rPh>
    <rPh sb="115" eb="117">
      <t>コウスウ</t>
    </rPh>
    <rPh sb="118" eb="120">
      <t>ジカン</t>
    </rPh>
    <rPh sb="120" eb="121">
      <t>ナド</t>
    </rPh>
    <rPh sb="124" eb="126">
      <t>セッテイ</t>
    </rPh>
    <rPh sb="127" eb="130">
      <t>ヒョウジュンカ</t>
    </rPh>
    <rPh sb="148" eb="149">
      <t>ナド</t>
    </rPh>
    <rPh sb="150" eb="152">
      <t>ハンソク</t>
    </rPh>
    <rPh sb="164" eb="166">
      <t>ソウフ</t>
    </rPh>
    <rPh sb="166" eb="168">
      <t>タイショウ</t>
    </rPh>
    <rPh sb="169" eb="170">
      <t>オコナ</t>
    </rPh>
    <rPh sb="180" eb="182">
      <t>ハンノウ</t>
    </rPh>
    <rPh sb="182" eb="183">
      <t>リツ</t>
    </rPh>
    <rPh sb="201" eb="202">
      <t>ツボ</t>
    </rPh>
    <rPh sb="205" eb="207">
      <t>ウリアゲ</t>
    </rPh>
    <rPh sb="207" eb="208">
      <t>ダカ</t>
    </rPh>
    <rPh sb="209" eb="211">
      <t>リエキ</t>
    </rPh>
    <rPh sb="214" eb="216">
      <t>コキャク</t>
    </rPh>
    <rPh sb="216" eb="218">
      <t>カイテン</t>
    </rPh>
    <rPh sb="218" eb="219">
      <t>リツ</t>
    </rPh>
    <rPh sb="225" eb="227">
      <t>ギョウカイ</t>
    </rPh>
    <rPh sb="227" eb="229">
      <t>ヘイキン</t>
    </rPh>
    <rPh sb="230" eb="232">
      <t>カドウ</t>
    </rPh>
    <rPh sb="232" eb="233">
      <t>リツ</t>
    </rPh>
    <rPh sb="235" eb="237">
      <t>ヒカク</t>
    </rPh>
    <rPh sb="240" eb="242">
      <t>ロウドウ</t>
    </rPh>
    <rPh sb="242" eb="245">
      <t>セイサンセイ</t>
    </rPh>
    <rPh sb="246" eb="247">
      <t>ナド</t>
    </rPh>
    <rPh sb="248" eb="250">
      <t>シヒョウ</t>
    </rPh>
    <rPh sb="256" eb="257">
      <t>ウゴ</t>
    </rPh>
    <rPh sb="264" eb="266">
      <t>ワリアイ</t>
    </rPh>
    <rPh sb="267" eb="269">
      <t>ヒカク</t>
    </rPh>
    <phoneticPr fontId="2"/>
  </si>
  <si>
    <t>・コンセプトの明確化
・特長ある店舗、
　サービスづくり
・サービスレベルの
　向上・標準化
・顧客との関係づくり
・人材の育成・定着</t>
    <rPh sb="7" eb="10">
      <t>メイカクカ</t>
    </rPh>
    <rPh sb="13" eb="15">
      <t>トクチョウ</t>
    </rPh>
    <rPh sb="17" eb="19">
      <t>テンポ</t>
    </rPh>
    <rPh sb="42" eb="44">
      <t>コウジョウ</t>
    </rPh>
    <rPh sb="45" eb="48">
      <t>ヒョウジュンカ</t>
    </rPh>
    <rPh sb="51" eb="53">
      <t>コキャク</t>
    </rPh>
    <rPh sb="55" eb="57">
      <t>カンケイ</t>
    </rPh>
    <rPh sb="63" eb="65">
      <t>ジンザイ</t>
    </rPh>
    <rPh sb="66" eb="68">
      <t>イクセイ</t>
    </rPh>
    <rPh sb="69" eb="71">
      <t>テイチャク</t>
    </rPh>
    <phoneticPr fontId="2"/>
  </si>
  <si>
    <t>□対象顧客・ニーズに
　基づくコンセプトづくり
　＆店舗づくり
□サービス・接客の
　標準化＆定着化
□顧客属性データの
　活用による販促等
（誕生日、来店履歴等）
□継続利用やサービスの
　レベルアップへの優遇策、
　優良顧客囲い込み
□メルマガ・ＳＮＳ等の活用
□従業員の処遇や
　スキルアップの
　仕組みづくり</t>
    <rPh sb="1" eb="3">
      <t>タイショウ</t>
    </rPh>
    <rPh sb="3" eb="5">
      <t>コキャク</t>
    </rPh>
    <rPh sb="12" eb="13">
      <t>モト</t>
    </rPh>
    <rPh sb="26" eb="28">
      <t>テンポ</t>
    </rPh>
    <rPh sb="78" eb="80">
      <t>ライテン</t>
    </rPh>
    <rPh sb="87" eb="89">
      <t>ケイゾク</t>
    </rPh>
    <rPh sb="89" eb="91">
      <t>リヨウ</t>
    </rPh>
    <rPh sb="107" eb="109">
      <t>ユウグウ</t>
    </rPh>
    <rPh sb="109" eb="110">
      <t>サク</t>
    </rPh>
    <rPh sb="113" eb="115">
      <t>ユウリョウ</t>
    </rPh>
    <rPh sb="115" eb="117">
      <t>コキャク</t>
    </rPh>
    <rPh sb="117" eb="118">
      <t>カコ</t>
    </rPh>
    <rPh sb="119" eb="120">
      <t>コ</t>
    </rPh>
    <rPh sb="132" eb="133">
      <t>ナド</t>
    </rPh>
    <rPh sb="139" eb="142">
      <t>ジュウギョウイン</t>
    </rPh>
    <rPh sb="143" eb="145">
      <t>ショグウ</t>
    </rPh>
    <rPh sb="157" eb="159">
      <t>シク</t>
    </rPh>
    <phoneticPr fontId="2"/>
  </si>
  <si>
    <t>「どんなお客様に、どんなコンセプトをとの考えで
　店内レイアウト・デザイン等を決めていますか？」
「従業員の接客方法・レベルに差はありますか？
　育成の方法、マニュアル等はありますか？」
「顧客名簿等はありますか？活用していますか？
　ＤＭやチラシ、ＨＰ等ではどんな点を意識して
　アピールしていますか？」
「チラシ等の販促以外にも、お店を知ってもらう
　機会や取り組みなどはありますか？
　はじめての方や優良顧客に、何か特典や
　サンクスメール等を実施していますか？」
「従業員の定着率はどのくらいですか？
　評価や処遇はスキルアップと連動していますか？」
⇒店舗や接客等の競合店との比較
⇒販促物・ＨＰ等の現物チェック
⇒従業員のサービス・接客や会話等の確認</t>
    <rPh sb="5" eb="7">
      <t>キャクサマ</t>
    </rPh>
    <rPh sb="20" eb="21">
      <t>カンガ</t>
    </rPh>
    <rPh sb="25" eb="27">
      <t>テンナイ</t>
    </rPh>
    <rPh sb="37" eb="38">
      <t>ナド</t>
    </rPh>
    <rPh sb="39" eb="40">
      <t>キ</t>
    </rPh>
    <rPh sb="51" eb="54">
      <t>ジュウギョウイン</t>
    </rPh>
    <rPh sb="55" eb="57">
      <t>セッキャク</t>
    </rPh>
    <rPh sb="57" eb="59">
      <t>ホウホウ</t>
    </rPh>
    <rPh sb="64" eb="65">
      <t>サ</t>
    </rPh>
    <rPh sb="74" eb="76">
      <t>イクセイ</t>
    </rPh>
    <rPh sb="77" eb="79">
      <t>ホウホウ</t>
    </rPh>
    <rPh sb="85" eb="86">
      <t>ナド</t>
    </rPh>
    <rPh sb="97" eb="99">
      <t>コキャク</t>
    </rPh>
    <rPh sb="99" eb="101">
      <t>メイボ</t>
    </rPh>
    <rPh sb="101" eb="102">
      <t>ナド</t>
    </rPh>
    <rPh sb="109" eb="111">
      <t>カツヨウ</t>
    </rPh>
    <rPh sb="129" eb="130">
      <t>ナド</t>
    </rPh>
    <rPh sb="135" eb="136">
      <t>テン</t>
    </rPh>
    <rPh sb="137" eb="139">
      <t>イシキ</t>
    </rPh>
    <rPh sb="204" eb="205">
      <t>カタ</t>
    </rPh>
    <rPh sb="206" eb="208">
      <t>ユウリョウ</t>
    </rPh>
    <rPh sb="208" eb="210">
      <t>コキャク</t>
    </rPh>
    <rPh sb="212" eb="213">
      <t>ナニ</t>
    </rPh>
    <rPh sb="214" eb="216">
      <t>トクテン</t>
    </rPh>
    <rPh sb="226" eb="227">
      <t>ナド</t>
    </rPh>
    <rPh sb="228" eb="230">
      <t>ジッシ</t>
    </rPh>
    <rPh sb="241" eb="244">
      <t>ジュウギョウイン</t>
    </rPh>
    <rPh sb="245" eb="248">
      <t>テイチャクリツ</t>
    </rPh>
    <rPh sb="260" eb="262">
      <t>ヒョウカ</t>
    </rPh>
    <rPh sb="263" eb="265">
      <t>ショグウ</t>
    </rPh>
    <rPh sb="273" eb="275">
      <t>レンドウ</t>
    </rPh>
    <rPh sb="286" eb="288">
      <t>テンポ</t>
    </rPh>
    <rPh sb="289" eb="291">
      <t>セッキャク</t>
    </rPh>
    <rPh sb="291" eb="292">
      <t>ナド</t>
    </rPh>
    <rPh sb="293" eb="295">
      <t>キョウゴウ</t>
    </rPh>
    <rPh sb="295" eb="296">
      <t>テン</t>
    </rPh>
    <rPh sb="298" eb="300">
      <t>ヒカク</t>
    </rPh>
    <rPh sb="318" eb="321">
      <t>ジュウギョウイン</t>
    </rPh>
    <rPh sb="327" eb="329">
      <t>セッキャク</t>
    </rPh>
    <rPh sb="330" eb="332">
      <t>カイワ</t>
    </rPh>
    <rPh sb="332" eb="333">
      <t>ナド</t>
    </rPh>
    <rPh sb="334" eb="33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</si>
</sst>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%"/>
    <numFmt numFmtId="177" formatCode="#,##0_ "/>
    <numFmt numFmtId="178" formatCode="#,##0.0_ "/>
    <numFmt numFmtId="179" formatCode="#,##0.0;&quot;▲ &quot;#,##0.0"/>
    <numFmt numFmtId="180" formatCode="0.0;&quot;▲ &quot;0.0"/>
    <numFmt numFmtId="181" formatCode="0.0_ "/>
    <numFmt numFmtId="182" formatCode="#,##0;&quot;▲ &quot;#,##0"/>
    <numFmt numFmtId="183" formatCode="yyyy&quot;年&quot;m&quot;月&quot;d&quot;日&quot;;@"/>
    <numFmt numFmtId="184" formatCode="[$-411]ggge&quot;年&quot;m&quot;月&quot;d&quot;日&quot;;@"/>
  </numFmts>
  <fonts count="8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HGP創英角ｺﾞｼｯｸUB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8"/>
      <color theme="0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u/>
      <sz val="12"/>
      <name val="HGP創英角ｺﾞｼｯｸUB"/>
      <family val="3"/>
      <charset val="128"/>
    </font>
    <font>
      <u/>
      <sz val="16"/>
      <name val="HGS創英角ｺﾞｼｯｸUB"/>
      <family val="3"/>
      <charset val="128"/>
    </font>
    <font>
      <b/>
      <u/>
      <sz val="10"/>
      <color theme="1"/>
      <name val="HG丸ｺﾞｼｯｸM-PRO"/>
      <family val="3"/>
      <charset val="128"/>
    </font>
    <font>
      <u/>
      <sz val="16"/>
      <color theme="1"/>
      <name val="HGP創英角ｺﾞｼｯｸUB"/>
      <family val="3"/>
      <charset val="128"/>
    </font>
    <font>
      <sz val="9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theme="0"/>
      <name val="HG丸ｺﾞｼｯｸM-PRO"/>
      <family val="3"/>
      <charset val="128"/>
    </font>
    <font>
      <sz val="11"/>
      <color indexed="18"/>
      <name val="HG創英角ｺﾞｼｯｸUB"/>
      <family val="3"/>
      <charset val="128"/>
    </font>
    <font>
      <sz val="11"/>
      <color indexed="53"/>
      <name val="HG創英角ｺﾞｼｯｸUB"/>
      <family val="3"/>
      <charset val="128"/>
    </font>
    <font>
      <sz val="22"/>
      <color indexed="8"/>
      <name val="HG創英角ｺﾞｼｯｸUB"/>
      <family val="3"/>
      <charset val="128"/>
    </font>
    <font>
      <sz val="28"/>
      <color indexed="18"/>
      <name val="HG創英角ｺﾞｼｯｸUB"/>
      <family val="3"/>
      <charset val="128"/>
    </font>
    <font>
      <sz val="28"/>
      <color indexed="1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HG創英角ｺﾞｼｯｸUB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HGｺﾞｼｯｸE"/>
      <family val="3"/>
      <charset val="128"/>
    </font>
    <font>
      <sz val="12"/>
      <color indexed="8"/>
      <name val="HGｺﾞｼｯｸE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HG創英角ｺﾞｼｯｸUB"/>
      <family val="3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HGP創英角ｺﾞｼｯｸUB"/>
      <family val="3"/>
      <charset val="128"/>
    </font>
    <font>
      <u/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HG丸ｺﾞｼｯｸM-PRO"/>
      <family val="3"/>
      <charset val="128"/>
    </font>
    <font>
      <sz val="18"/>
      <name val="ＭＳ Ｐゴシック"/>
      <family val="3"/>
      <charset val="128"/>
    </font>
    <font>
      <sz val="10"/>
      <name val="HG丸ｺﾞｼｯｸM-PRO"/>
      <family val="3"/>
      <charset val="128"/>
    </font>
    <font>
      <sz val="16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125">
        <fgColor indexed="9"/>
        <bgColor indexed="44"/>
      </patternFill>
    </fill>
    <fill>
      <patternFill patternType="gray125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double">
        <color theme="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0"/>
    <xf numFmtId="0" fontId="33" fillId="0" borderId="0">
      <alignment vertical="center"/>
    </xf>
  </cellStyleXfs>
  <cellXfs count="13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176" fontId="4" fillId="0" borderId="0" xfId="1" applyNumberFormat="1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38" fontId="3" fillId="0" borderId="0" xfId="1" applyFont="1">
      <alignment vertical="center"/>
    </xf>
    <xf numFmtId="38" fontId="3" fillId="0" borderId="0" xfId="1" applyFont="1" applyFill="1">
      <alignment vertical="center"/>
    </xf>
    <xf numFmtId="38" fontId="4" fillId="0" borderId="0" xfId="1" applyFont="1">
      <alignment vertical="center"/>
    </xf>
    <xf numFmtId="0" fontId="3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38" fontId="3" fillId="0" borderId="0" xfId="1" applyFont="1" applyFill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2" xfId="1" applyNumberFormat="1" applyFont="1" applyFill="1" applyBorder="1">
      <alignment vertical="center"/>
    </xf>
    <xf numFmtId="0" fontId="12" fillId="0" borderId="16" xfId="0" applyFont="1" applyBorder="1" applyAlignment="1">
      <alignment horizontal="right" vertical="center" shrinkToFit="1"/>
    </xf>
    <xf numFmtId="176" fontId="3" fillId="0" borderId="16" xfId="1" applyNumberFormat="1" applyFont="1" applyFill="1" applyBorder="1">
      <alignment vertical="center"/>
    </xf>
    <xf numFmtId="0" fontId="12" fillId="0" borderId="17" xfId="0" applyFont="1" applyBorder="1" applyAlignment="1">
      <alignment horizontal="right" vertical="center" shrinkToFit="1"/>
    </xf>
    <xf numFmtId="176" fontId="3" fillId="0" borderId="17" xfId="1" applyNumberFormat="1" applyFont="1" applyFill="1" applyBorder="1">
      <alignment vertical="center"/>
    </xf>
    <xf numFmtId="0" fontId="11" fillId="0" borderId="17" xfId="0" applyFont="1" applyBorder="1" applyAlignment="1">
      <alignment horizontal="right" vertical="center" shrinkToFit="1"/>
    </xf>
    <xf numFmtId="176" fontId="3" fillId="0" borderId="18" xfId="1" applyNumberFormat="1" applyFont="1" applyFill="1" applyBorder="1">
      <alignment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5" fillId="5" borderId="11" xfId="0" applyFont="1" applyFill="1" applyBorder="1">
      <alignment vertical="center"/>
    </xf>
    <xf numFmtId="0" fontId="16" fillId="5" borderId="15" xfId="0" applyFont="1" applyFill="1" applyBorder="1">
      <alignment vertical="center"/>
    </xf>
    <xf numFmtId="0" fontId="16" fillId="5" borderId="8" xfId="0" applyFont="1" applyFill="1" applyBorder="1">
      <alignment vertical="center"/>
    </xf>
    <xf numFmtId="0" fontId="16" fillId="5" borderId="13" xfId="0" applyFont="1" applyFill="1" applyBorder="1" applyAlignment="1">
      <alignment vertical="center" shrinkToFit="1"/>
    </xf>
    <xf numFmtId="0" fontId="16" fillId="5" borderId="29" xfId="0" applyFont="1" applyFill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176" fontId="3" fillId="0" borderId="26" xfId="1" applyNumberFormat="1" applyFont="1" applyFill="1" applyBorder="1">
      <alignment vertical="center"/>
    </xf>
    <xf numFmtId="0" fontId="16" fillId="5" borderId="28" xfId="0" applyFont="1" applyFill="1" applyBorder="1">
      <alignment vertical="center"/>
    </xf>
    <xf numFmtId="0" fontId="16" fillId="5" borderId="6" xfId="0" applyFont="1" applyFill="1" applyBorder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9" fontId="4" fillId="0" borderId="0" xfId="1" applyNumberFormat="1" applyFont="1" applyBorder="1">
      <alignment vertical="center"/>
    </xf>
    <xf numFmtId="176" fontId="4" fillId="0" borderId="2" xfId="1" applyNumberFormat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9" fontId="4" fillId="0" borderId="3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9" fontId="4" fillId="0" borderId="4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176" fontId="4" fillId="0" borderId="45" xfId="1" applyNumberFormat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1" fillId="4" borderId="0" xfId="0" applyFont="1" applyFill="1">
      <alignment vertical="center"/>
    </xf>
    <xf numFmtId="0" fontId="4" fillId="4" borderId="0" xfId="0" applyFont="1" applyFill="1" applyBorder="1">
      <alignment vertical="center"/>
    </xf>
    <xf numFmtId="38" fontId="4" fillId="4" borderId="0" xfId="1" applyFont="1" applyFill="1" applyBorder="1">
      <alignment vertical="center"/>
    </xf>
    <xf numFmtId="9" fontId="4" fillId="4" borderId="0" xfId="1" applyNumberFormat="1" applyFont="1" applyFill="1" applyBorder="1">
      <alignment vertical="center"/>
    </xf>
    <xf numFmtId="176" fontId="4" fillId="4" borderId="0" xfId="1" applyNumberFormat="1" applyFont="1" applyFill="1">
      <alignment vertical="center"/>
    </xf>
    <xf numFmtId="0" fontId="3" fillId="4" borderId="0" xfId="0" applyFont="1" applyFill="1">
      <alignment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176" fontId="3" fillId="0" borderId="54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15" fillId="5" borderId="2" xfId="0" applyFont="1" applyFill="1" applyBorder="1" applyAlignment="1">
      <alignment horizontal="center" vertical="center"/>
    </xf>
    <xf numFmtId="0" fontId="15" fillId="5" borderId="55" xfId="0" applyFont="1" applyFill="1" applyBorder="1" applyAlignment="1">
      <alignment horizontal="center" vertical="center"/>
    </xf>
    <xf numFmtId="0" fontId="16" fillId="5" borderId="56" xfId="0" applyFont="1" applyFill="1" applyBorder="1" applyAlignment="1">
      <alignment horizontal="center" vertical="center"/>
    </xf>
    <xf numFmtId="0" fontId="16" fillId="5" borderId="56" xfId="0" applyFont="1" applyFill="1" applyBorder="1" applyAlignment="1">
      <alignment horizontal="center" vertical="center" shrinkToFit="1"/>
    </xf>
    <xf numFmtId="0" fontId="16" fillId="5" borderId="57" xfId="0" applyFont="1" applyFill="1" applyBorder="1" applyAlignment="1">
      <alignment vertical="center" shrinkToFit="1"/>
    </xf>
    <xf numFmtId="0" fontId="3" fillId="0" borderId="12" xfId="0" applyFont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shrinkToFit="1"/>
    </xf>
    <xf numFmtId="0" fontId="3" fillId="0" borderId="63" xfId="0" applyFont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58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71" xfId="0" applyFont="1" applyBorder="1" applyAlignment="1">
      <alignment vertical="center" shrinkToFit="1"/>
    </xf>
    <xf numFmtId="0" fontId="3" fillId="0" borderId="72" xfId="0" applyFont="1" applyBorder="1" applyAlignment="1">
      <alignment vertical="center" shrinkToFit="1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>
      <alignment vertical="center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>
      <alignment vertical="center"/>
    </xf>
    <xf numFmtId="0" fontId="3" fillId="0" borderId="75" xfId="0" applyFont="1" applyBorder="1" applyAlignment="1">
      <alignment horizontal="center" vertical="center"/>
    </xf>
    <xf numFmtId="0" fontId="3" fillId="0" borderId="76" xfId="0" applyFont="1" applyBorder="1">
      <alignment vertical="center"/>
    </xf>
    <xf numFmtId="176" fontId="3" fillId="0" borderId="72" xfId="0" applyNumberFormat="1" applyFont="1" applyBorder="1">
      <alignment vertical="center"/>
    </xf>
    <xf numFmtId="176" fontId="3" fillId="0" borderId="74" xfId="0" applyNumberFormat="1" applyFont="1" applyBorder="1">
      <alignment vertical="center"/>
    </xf>
    <xf numFmtId="176" fontId="3" fillId="0" borderId="76" xfId="0" applyNumberFormat="1" applyFont="1" applyBorder="1">
      <alignment vertical="center"/>
    </xf>
    <xf numFmtId="38" fontId="16" fillId="5" borderId="56" xfId="1" applyFont="1" applyFill="1" applyBorder="1" applyAlignment="1">
      <alignment horizontal="center" vertical="center"/>
    </xf>
    <xf numFmtId="38" fontId="16" fillId="5" borderId="57" xfId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6" fillId="5" borderId="57" xfId="0" applyFont="1" applyFill="1" applyBorder="1" applyAlignment="1">
      <alignment horizontal="center"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Fill="1" applyBorder="1">
      <alignment vertical="center"/>
    </xf>
    <xf numFmtId="0" fontId="3" fillId="0" borderId="52" xfId="0" applyFont="1" applyBorder="1">
      <alignment vertical="center"/>
    </xf>
    <xf numFmtId="0" fontId="15" fillId="0" borderId="53" xfId="0" applyFont="1" applyFill="1" applyBorder="1" applyAlignment="1">
      <alignment horizontal="center" vertical="center"/>
    </xf>
    <xf numFmtId="176" fontId="3" fillId="0" borderId="53" xfId="0" applyNumberFormat="1" applyFont="1" applyFill="1" applyBorder="1">
      <alignment vertical="center"/>
    </xf>
    <xf numFmtId="0" fontId="3" fillId="0" borderId="53" xfId="0" applyFont="1" applyFill="1" applyBorder="1">
      <alignment vertical="center"/>
    </xf>
    <xf numFmtId="38" fontId="3" fillId="0" borderId="53" xfId="1" applyFont="1" applyFill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Fill="1" applyBorder="1">
      <alignment vertical="center"/>
    </xf>
    <xf numFmtId="0" fontId="3" fillId="0" borderId="39" xfId="0" applyFont="1" applyBorder="1" applyAlignment="1">
      <alignment vertical="center" shrinkToFit="1"/>
    </xf>
    <xf numFmtId="38" fontId="3" fillId="0" borderId="39" xfId="1" applyFont="1" applyFill="1" applyBorder="1" applyAlignment="1">
      <alignment horizontal="right" vertical="center"/>
    </xf>
    <xf numFmtId="0" fontId="3" fillId="0" borderId="40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2" xfId="0" applyFont="1" applyFill="1" applyBorder="1">
      <alignment vertical="center"/>
    </xf>
    <xf numFmtId="0" fontId="0" fillId="0" borderId="0" xfId="0" applyBorder="1">
      <alignment vertical="center"/>
    </xf>
    <xf numFmtId="0" fontId="3" fillId="0" borderId="42" xfId="0" applyFont="1" applyBorder="1" applyAlignment="1">
      <alignment vertical="center" shrinkToFit="1"/>
    </xf>
    <xf numFmtId="0" fontId="0" fillId="0" borderId="42" xfId="0" applyBorder="1">
      <alignment vertical="center"/>
    </xf>
    <xf numFmtId="0" fontId="3" fillId="0" borderId="43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9" fontId="3" fillId="0" borderId="0" xfId="0" applyNumberFormat="1" applyFont="1" applyBorder="1">
      <alignment vertical="center"/>
    </xf>
    <xf numFmtId="0" fontId="26" fillId="7" borderId="2" xfId="0" applyFont="1" applyFill="1" applyBorder="1" applyAlignment="1">
      <alignment horizontal="center" vertical="center"/>
    </xf>
    <xf numFmtId="0" fontId="21" fillId="0" borderId="0" xfId="0" applyFont="1" applyFill="1">
      <alignment vertical="center"/>
    </xf>
    <xf numFmtId="0" fontId="12" fillId="0" borderId="65" xfId="0" applyFont="1" applyBorder="1" applyAlignment="1">
      <alignment horizontal="right" vertical="center" shrinkToFit="1"/>
    </xf>
    <xf numFmtId="176" fontId="3" fillId="0" borderId="65" xfId="1" applyNumberFormat="1" applyFont="1" applyFill="1" applyBorder="1">
      <alignment vertical="center"/>
    </xf>
    <xf numFmtId="0" fontId="11" fillId="0" borderId="0" xfId="0" applyFont="1" applyBorder="1" applyAlignment="1">
      <alignment horizontal="right" vertical="center" shrinkToFit="1"/>
    </xf>
    <xf numFmtId="0" fontId="0" fillId="0" borderId="16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11" fillId="0" borderId="4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  <xf numFmtId="0" fontId="4" fillId="0" borderId="16" xfId="0" applyFont="1" applyBorder="1" applyAlignment="1">
      <alignment horizontal="right" vertical="center" shrinkToFit="1"/>
    </xf>
    <xf numFmtId="0" fontId="10" fillId="0" borderId="0" xfId="0" applyFont="1">
      <alignment vertical="center"/>
    </xf>
    <xf numFmtId="0" fontId="25" fillId="0" borderId="0" xfId="0" applyFont="1" applyBorder="1" applyAlignment="1">
      <alignment vertical="center"/>
    </xf>
    <xf numFmtId="0" fontId="25" fillId="0" borderId="53" xfId="0" applyFont="1" applyBorder="1" applyAlignment="1">
      <alignment vertical="center"/>
    </xf>
    <xf numFmtId="38" fontId="4" fillId="0" borderId="70" xfId="1" applyFont="1" applyBorder="1" applyAlignment="1">
      <alignment horizontal="center" vertical="center"/>
    </xf>
    <xf numFmtId="38" fontId="4" fillId="0" borderId="69" xfId="1" applyFont="1" applyBorder="1" applyAlignment="1">
      <alignment horizontal="center" vertical="center"/>
    </xf>
    <xf numFmtId="38" fontId="4" fillId="0" borderId="126" xfId="1" applyFont="1" applyBorder="1" applyAlignment="1">
      <alignment horizontal="center" vertical="center"/>
    </xf>
    <xf numFmtId="38" fontId="4" fillId="0" borderId="127" xfId="1" applyFont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16" fillId="5" borderId="142" xfId="0" applyFont="1" applyFill="1" applyBorder="1">
      <alignment vertical="center"/>
    </xf>
    <xf numFmtId="0" fontId="16" fillId="5" borderId="143" xfId="0" applyFont="1" applyFill="1" applyBorder="1" applyAlignment="1">
      <alignment vertical="center" shrinkToFit="1"/>
    </xf>
    <xf numFmtId="0" fontId="16" fillId="5" borderId="144" xfId="0" applyFont="1" applyFill="1" applyBorder="1" applyAlignment="1">
      <alignment vertical="center" shrinkToFit="1"/>
    </xf>
    <xf numFmtId="0" fontId="3" fillId="0" borderId="33" xfId="0" applyFont="1" applyBorder="1">
      <alignment vertical="center"/>
    </xf>
    <xf numFmtId="0" fontId="3" fillId="0" borderId="145" xfId="0" applyFont="1" applyBorder="1" applyAlignment="1">
      <alignment vertical="center" shrinkToFit="1"/>
    </xf>
    <xf numFmtId="0" fontId="3" fillId="0" borderId="35" xfId="0" applyFont="1" applyBorder="1">
      <alignment vertical="center"/>
    </xf>
    <xf numFmtId="0" fontId="3" fillId="0" borderId="146" xfId="0" applyFont="1" applyBorder="1" applyAlignment="1">
      <alignment vertical="center" shrinkToFit="1"/>
    </xf>
    <xf numFmtId="0" fontId="16" fillId="5" borderId="28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34" fillId="0" borderId="0" xfId="2" applyFont="1" applyAlignment="1">
      <alignment vertical="center"/>
    </xf>
    <xf numFmtId="0" fontId="34" fillId="0" borderId="2" xfId="2" applyFont="1" applyBorder="1" applyAlignment="1">
      <alignment horizontal="center" vertical="center" shrinkToFit="1"/>
    </xf>
    <xf numFmtId="0" fontId="34" fillId="8" borderId="5" xfId="2" applyFont="1" applyFill="1" applyBorder="1" applyAlignment="1">
      <alignment vertical="center"/>
    </xf>
    <xf numFmtId="0" fontId="34" fillId="8" borderId="2" xfId="2" applyFont="1" applyFill="1" applyBorder="1" applyAlignment="1">
      <alignment vertical="center"/>
    </xf>
    <xf numFmtId="0" fontId="34" fillId="8" borderId="147" xfId="2" applyFont="1" applyFill="1" applyBorder="1" applyAlignment="1">
      <alignment vertical="center"/>
    </xf>
    <xf numFmtId="0" fontId="34" fillId="8" borderId="148" xfId="2" applyFont="1" applyFill="1" applyBorder="1" applyAlignment="1">
      <alignment vertical="center"/>
    </xf>
    <xf numFmtId="0" fontId="34" fillId="8" borderId="70" xfId="2" applyFont="1" applyFill="1" applyBorder="1" applyAlignment="1">
      <alignment vertical="center"/>
    </xf>
    <xf numFmtId="0" fontId="34" fillId="0" borderId="4" xfId="2" applyFont="1" applyBorder="1" applyAlignment="1">
      <alignment horizontal="center" vertical="center" shrinkToFit="1"/>
    </xf>
    <xf numFmtId="0" fontId="34" fillId="0" borderId="2" xfId="2" applyFont="1" applyFill="1" applyBorder="1" applyAlignment="1">
      <alignment horizontal="center" vertical="center"/>
    </xf>
    <xf numFmtId="0" fontId="39" fillId="0" borderId="0" xfId="2" applyFont="1" applyAlignment="1">
      <alignment vertical="center"/>
    </xf>
    <xf numFmtId="0" fontId="34" fillId="10" borderId="2" xfId="2" applyFont="1" applyFill="1" applyBorder="1" applyAlignment="1">
      <alignment horizontal="center" vertical="center"/>
    </xf>
    <xf numFmtId="0" fontId="34" fillId="10" borderId="2" xfId="2" applyFont="1" applyFill="1" applyBorder="1" applyAlignment="1">
      <alignment vertical="center" wrapText="1"/>
    </xf>
    <xf numFmtId="0" fontId="34" fillId="10" borderId="70" xfId="2" applyFont="1" applyFill="1" applyBorder="1" applyAlignment="1">
      <alignment horizontal="right" vertical="center"/>
    </xf>
    <xf numFmtId="0" fontId="34" fillId="10" borderId="148" xfId="2" applyFont="1" applyFill="1" applyBorder="1" applyAlignment="1">
      <alignment horizontal="right" vertical="center"/>
    </xf>
    <xf numFmtId="0" fontId="34" fillId="10" borderId="147" xfId="2" applyFont="1" applyFill="1" applyBorder="1" applyAlignment="1">
      <alignment horizontal="right" vertical="center"/>
    </xf>
    <xf numFmtId="0" fontId="34" fillId="10" borderId="2" xfId="2" applyFont="1" applyFill="1" applyBorder="1" applyAlignment="1">
      <alignment horizontal="right" vertical="center"/>
    </xf>
    <xf numFmtId="0" fontId="34" fillId="10" borderId="5" xfId="2" applyFont="1" applyFill="1" applyBorder="1" applyAlignment="1">
      <alignment horizontal="right" vertical="center"/>
    </xf>
    <xf numFmtId="176" fontId="3" fillId="2" borderId="33" xfId="0" applyNumberFormat="1" applyFont="1" applyFill="1" applyBorder="1" applyProtection="1">
      <alignment vertical="center"/>
      <protection locked="0"/>
    </xf>
    <xf numFmtId="176" fontId="3" fillId="2" borderId="34" xfId="0" applyNumberFormat="1" applyFont="1" applyFill="1" applyBorder="1" applyProtection="1">
      <alignment vertical="center"/>
      <protection locked="0"/>
    </xf>
    <xf numFmtId="176" fontId="3" fillId="2" borderId="86" xfId="0" applyNumberFormat="1" applyFont="1" applyFill="1" applyBorder="1" applyProtection="1">
      <alignment vertical="center"/>
      <protection locked="0"/>
    </xf>
    <xf numFmtId="176" fontId="3" fillId="2" borderId="87" xfId="0" applyNumberFormat="1" applyFont="1" applyFill="1" applyBorder="1" applyProtection="1">
      <alignment vertical="center"/>
      <protection locked="0"/>
    </xf>
    <xf numFmtId="0" fontId="20" fillId="5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176" fontId="4" fillId="0" borderId="16" xfId="0" applyNumberFormat="1" applyFont="1" applyBorder="1" applyAlignment="1" applyProtection="1">
      <alignment vertical="center" shrinkToFit="1"/>
      <protection locked="0" hidden="1"/>
    </xf>
    <xf numFmtId="0" fontId="0" fillId="0" borderId="16" xfId="0" applyBorder="1" applyAlignment="1" applyProtection="1">
      <alignment vertical="center" shrinkToFit="1"/>
      <protection locked="0" hidden="1"/>
    </xf>
    <xf numFmtId="0" fontId="3" fillId="0" borderId="0" xfId="0" applyFont="1" applyFill="1" applyBorder="1" applyAlignment="1" applyProtection="1">
      <alignment vertical="center" shrinkToFit="1"/>
      <protection locked="0" hidden="1"/>
    </xf>
    <xf numFmtId="176" fontId="4" fillId="2" borderId="50" xfId="0" applyNumberFormat="1" applyFont="1" applyFill="1" applyBorder="1" applyAlignment="1" applyProtection="1">
      <alignment vertical="center" shrinkToFit="1"/>
      <protection locked="0" hidden="1"/>
    </xf>
    <xf numFmtId="176" fontId="4" fillId="0" borderId="86" xfId="0" applyNumberFormat="1" applyFont="1" applyBorder="1" applyProtection="1">
      <alignment vertical="center"/>
      <protection locked="0" hidden="1"/>
    </xf>
    <xf numFmtId="176" fontId="4" fillId="0" borderId="17" xfId="0" applyNumberFormat="1" applyFont="1" applyBorder="1" applyAlignment="1" applyProtection="1">
      <alignment vertical="center" shrinkToFit="1"/>
      <protection locked="0" hidden="1"/>
    </xf>
    <xf numFmtId="0" fontId="0" fillId="0" borderId="17" xfId="0" applyBorder="1" applyAlignment="1" applyProtection="1">
      <alignment vertical="center" shrinkToFit="1"/>
      <protection locked="0" hidden="1"/>
    </xf>
    <xf numFmtId="176" fontId="4" fillId="2" borderId="32" xfId="0" applyNumberFormat="1" applyFont="1" applyFill="1" applyBorder="1" applyAlignment="1" applyProtection="1">
      <alignment vertical="center" shrinkToFit="1"/>
      <protection locked="0" hidden="1"/>
    </xf>
    <xf numFmtId="176" fontId="4" fillId="0" borderId="87" xfId="0" applyNumberFormat="1" applyFont="1" applyBorder="1" applyProtection="1">
      <alignment vertical="center"/>
      <protection locked="0" hidden="1"/>
    </xf>
    <xf numFmtId="176" fontId="4" fillId="0" borderId="17" xfId="1" applyNumberFormat="1" applyFont="1" applyBorder="1" applyAlignment="1" applyProtection="1">
      <alignment vertical="center" shrinkToFit="1"/>
      <protection locked="0" hidden="1"/>
    </xf>
    <xf numFmtId="176" fontId="4" fillId="2" borderId="32" xfId="1" applyNumberFormat="1" applyFont="1" applyFill="1" applyBorder="1" applyAlignment="1" applyProtection="1">
      <alignment vertical="center" shrinkToFit="1"/>
      <protection locked="0" hidden="1"/>
    </xf>
    <xf numFmtId="176" fontId="4" fillId="0" borderId="18" xfId="0" applyNumberFormat="1" applyFont="1" applyBorder="1" applyAlignment="1" applyProtection="1">
      <alignment vertical="center" shrinkToFit="1"/>
      <protection locked="0" hidden="1"/>
    </xf>
    <xf numFmtId="176" fontId="4" fillId="2" borderId="51" xfId="0" applyNumberFormat="1" applyFont="1" applyFill="1" applyBorder="1" applyAlignment="1" applyProtection="1">
      <alignment vertical="center" shrinkToFit="1"/>
      <protection locked="0" hidden="1"/>
    </xf>
    <xf numFmtId="176" fontId="4" fillId="0" borderId="88" xfId="0" applyNumberFormat="1" applyFont="1" applyBorder="1" applyProtection="1">
      <alignment vertical="center"/>
      <protection locked="0" hidden="1"/>
    </xf>
    <xf numFmtId="176" fontId="16" fillId="5" borderId="13" xfId="0" applyNumberFormat="1" applyFont="1" applyFill="1" applyBorder="1" applyAlignment="1" applyProtection="1">
      <alignment vertical="center" shrinkToFit="1"/>
      <protection locked="0" hidden="1"/>
    </xf>
    <xf numFmtId="0" fontId="17" fillId="5" borderId="13" xfId="0" applyFont="1" applyFill="1" applyBorder="1" applyAlignment="1" applyProtection="1">
      <alignment vertical="center" shrinkToFit="1"/>
      <protection locked="0" hidden="1"/>
    </xf>
    <xf numFmtId="0" fontId="16" fillId="0" borderId="0" xfId="0" applyFont="1" applyFill="1" applyBorder="1" applyAlignment="1" applyProtection="1">
      <alignment vertical="center" shrinkToFit="1"/>
      <protection locked="0" hidden="1"/>
    </xf>
    <xf numFmtId="176" fontId="16" fillId="5" borderId="84" xfId="0" applyNumberFormat="1" applyFont="1" applyFill="1" applyBorder="1" applyAlignment="1" applyProtection="1">
      <alignment vertical="center" shrinkToFit="1"/>
      <protection locked="0" hidden="1"/>
    </xf>
    <xf numFmtId="176" fontId="16" fillId="5" borderId="85" xfId="0" applyNumberFormat="1" applyFont="1" applyFill="1" applyBorder="1" applyProtection="1">
      <alignment vertical="center"/>
      <protection locked="0" hidden="1"/>
    </xf>
    <xf numFmtId="179" fontId="4" fillId="0" borderId="16" xfId="0" applyNumberFormat="1" applyFont="1" applyBorder="1" applyAlignment="1" applyProtection="1">
      <alignment vertical="center" shrinkToFit="1"/>
      <protection locked="0" hidden="1"/>
    </xf>
    <xf numFmtId="0" fontId="3" fillId="0" borderId="15" xfId="0" applyFont="1" applyFill="1" applyBorder="1" applyAlignment="1" applyProtection="1">
      <alignment vertical="center" shrinkToFit="1"/>
      <protection locked="0" hidden="1"/>
    </xf>
    <xf numFmtId="179" fontId="4" fillId="2" borderId="50" xfId="0" applyNumberFormat="1" applyFont="1" applyFill="1" applyBorder="1" applyAlignment="1" applyProtection="1">
      <alignment vertical="center" shrinkToFit="1"/>
      <protection locked="0" hidden="1"/>
    </xf>
    <xf numFmtId="179" fontId="4" fillId="0" borderId="86" xfId="0" applyNumberFormat="1" applyFont="1" applyBorder="1" applyProtection="1">
      <alignment vertical="center"/>
      <protection locked="0" hidden="1"/>
    </xf>
    <xf numFmtId="180" fontId="4" fillId="0" borderId="17" xfId="0" applyNumberFormat="1" applyFont="1" applyBorder="1" applyAlignment="1" applyProtection="1">
      <alignment vertical="center" shrinkToFit="1"/>
      <protection locked="0" hidden="1"/>
    </xf>
    <xf numFmtId="179" fontId="4" fillId="0" borderId="17" xfId="0" applyNumberFormat="1" applyFont="1" applyBorder="1" applyAlignment="1" applyProtection="1">
      <alignment vertical="center" shrinkToFit="1"/>
      <protection locked="0" hidden="1"/>
    </xf>
    <xf numFmtId="180" fontId="4" fillId="2" borderId="32" xfId="0" applyNumberFormat="1" applyFont="1" applyFill="1" applyBorder="1" applyAlignment="1" applyProtection="1">
      <alignment vertical="center" shrinkToFit="1"/>
      <protection locked="0" hidden="1"/>
    </xf>
    <xf numFmtId="179" fontId="4" fillId="0" borderId="87" xfId="0" applyNumberFormat="1" applyFont="1" applyBorder="1" applyProtection="1">
      <alignment vertical="center"/>
      <protection locked="0" hidden="1"/>
    </xf>
    <xf numFmtId="179" fontId="4" fillId="2" borderId="32" xfId="0" applyNumberFormat="1" applyFont="1" applyFill="1" applyBorder="1" applyAlignment="1" applyProtection="1">
      <alignment vertical="center" shrinkToFit="1"/>
      <protection locked="0" hidden="1"/>
    </xf>
    <xf numFmtId="180" fontId="16" fillId="5" borderId="13" xfId="0" applyNumberFormat="1" applyFont="1" applyFill="1" applyBorder="1" applyAlignment="1" applyProtection="1">
      <alignment vertical="center" shrinkToFit="1"/>
      <protection locked="0" hidden="1"/>
    </xf>
    <xf numFmtId="180" fontId="16" fillId="5" borderId="84" xfId="0" applyNumberFormat="1" applyFont="1" applyFill="1" applyBorder="1" applyAlignment="1" applyProtection="1">
      <alignment vertical="center" shrinkToFit="1"/>
      <protection locked="0" hidden="1"/>
    </xf>
    <xf numFmtId="180" fontId="16" fillId="5" borderId="85" xfId="0" applyNumberFormat="1" applyFont="1" applyFill="1" applyBorder="1" applyProtection="1">
      <alignment vertical="center"/>
      <protection locked="0" hidden="1"/>
    </xf>
    <xf numFmtId="38" fontId="4" fillId="0" borderId="16" xfId="1" applyFont="1" applyBorder="1" applyAlignment="1" applyProtection="1">
      <alignment vertical="center" shrinkToFit="1"/>
      <protection locked="0" hidden="1"/>
    </xf>
    <xf numFmtId="182" fontId="4" fillId="0" borderId="16" xfId="0" applyNumberFormat="1" applyFont="1" applyBorder="1" applyAlignment="1" applyProtection="1">
      <alignment vertical="center" shrinkToFit="1"/>
      <protection locked="0" hidden="1"/>
    </xf>
    <xf numFmtId="38" fontId="4" fillId="2" borderId="50" xfId="1" applyFont="1" applyFill="1" applyBorder="1" applyAlignment="1" applyProtection="1">
      <alignment vertical="center" shrinkToFit="1"/>
      <protection locked="0" hidden="1"/>
    </xf>
    <xf numFmtId="182" fontId="4" fillId="0" borderId="86" xfId="1" applyNumberFormat="1" applyFont="1" applyBorder="1" applyProtection="1">
      <alignment vertical="center"/>
      <protection locked="0" hidden="1"/>
    </xf>
    <xf numFmtId="38" fontId="4" fillId="0" borderId="17" xfId="1" applyFont="1" applyBorder="1" applyAlignment="1" applyProtection="1">
      <alignment vertical="center" shrinkToFit="1"/>
      <protection locked="0" hidden="1"/>
    </xf>
    <xf numFmtId="182" fontId="4" fillId="0" borderId="17" xfId="0" applyNumberFormat="1" applyFont="1" applyBorder="1" applyAlignment="1" applyProtection="1">
      <alignment vertical="center" shrinkToFit="1"/>
      <protection locked="0" hidden="1"/>
    </xf>
    <xf numFmtId="38" fontId="4" fillId="2" borderId="32" xfId="1" applyFont="1" applyFill="1" applyBorder="1" applyAlignment="1" applyProtection="1">
      <alignment vertical="center" shrinkToFit="1"/>
      <protection locked="0" hidden="1"/>
    </xf>
    <xf numFmtId="182" fontId="4" fillId="0" borderId="87" xfId="1" applyNumberFormat="1" applyFont="1" applyBorder="1" applyProtection="1">
      <alignment vertical="center"/>
      <protection locked="0" hidden="1"/>
    </xf>
    <xf numFmtId="38" fontId="4" fillId="0" borderId="18" xfId="1" applyFont="1" applyBorder="1" applyAlignment="1" applyProtection="1">
      <alignment vertical="center" shrinkToFit="1"/>
      <protection locked="0" hidden="1"/>
    </xf>
    <xf numFmtId="182" fontId="4" fillId="0" borderId="18" xfId="0" applyNumberFormat="1" applyFont="1" applyBorder="1" applyAlignment="1" applyProtection="1">
      <alignment vertical="center" shrinkToFit="1"/>
      <protection locked="0" hidden="1"/>
    </xf>
    <xf numFmtId="38" fontId="4" fillId="2" borderId="51" xfId="1" applyFont="1" applyFill="1" applyBorder="1" applyAlignment="1" applyProtection="1">
      <alignment vertical="center" shrinkToFit="1"/>
      <protection locked="0" hidden="1"/>
    </xf>
    <xf numFmtId="182" fontId="4" fillId="0" borderId="88" xfId="1" applyNumberFormat="1" applyFont="1" applyBorder="1" applyProtection="1">
      <alignment vertical="center"/>
      <protection locked="0" hidden="1"/>
    </xf>
    <xf numFmtId="0" fontId="16" fillId="5" borderId="13" xfId="0" applyFont="1" applyFill="1" applyBorder="1" applyAlignment="1" applyProtection="1">
      <alignment vertical="center" shrinkToFit="1"/>
      <protection locked="0" hidden="1"/>
    </xf>
    <xf numFmtId="0" fontId="16" fillId="5" borderId="84" xfId="0" applyFont="1" applyFill="1" applyBorder="1" applyAlignment="1" applyProtection="1">
      <alignment vertical="center" shrinkToFit="1"/>
      <protection locked="0" hidden="1"/>
    </xf>
    <xf numFmtId="0" fontId="16" fillId="5" borderId="85" xfId="0" applyFont="1" applyFill="1" applyBorder="1" applyProtection="1">
      <alignment vertical="center"/>
      <protection locked="0" hidden="1"/>
    </xf>
    <xf numFmtId="181" fontId="4" fillId="0" borderId="17" xfId="0" applyNumberFormat="1" applyFont="1" applyBorder="1" applyAlignment="1" applyProtection="1">
      <alignment vertical="center" shrinkToFit="1"/>
      <protection locked="0" hidden="1"/>
    </xf>
    <xf numFmtId="181" fontId="4" fillId="2" borderId="32" xfId="0" applyNumberFormat="1" applyFont="1" applyFill="1" applyBorder="1" applyAlignment="1" applyProtection="1">
      <alignment vertical="center" shrinkToFit="1"/>
      <protection locked="0" hidden="1"/>
    </xf>
    <xf numFmtId="181" fontId="4" fillId="0" borderId="87" xfId="0" applyNumberFormat="1" applyFont="1" applyBorder="1" applyProtection="1">
      <alignment vertical="center"/>
      <protection locked="0" hidden="1"/>
    </xf>
    <xf numFmtId="176" fontId="4" fillId="2" borderId="118" xfId="0" applyNumberFormat="1" applyFont="1" applyFill="1" applyBorder="1" applyAlignment="1" applyProtection="1">
      <alignment vertical="center" shrinkToFit="1"/>
      <protection locked="0" hidden="1"/>
    </xf>
    <xf numFmtId="176" fontId="4" fillId="0" borderId="119" xfId="0" applyNumberFormat="1" applyFont="1" applyBorder="1" applyProtection="1">
      <alignment vertical="center"/>
      <protection locked="0" hidden="1"/>
    </xf>
    <xf numFmtId="0" fontId="31" fillId="0" borderId="16" xfId="0" applyFont="1" applyBorder="1" applyAlignment="1" applyProtection="1">
      <alignment vertical="center" shrinkToFit="1"/>
      <protection locked="0" hidden="1"/>
    </xf>
    <xf numFmtId="0" fontId="31" fillId="0" borderId="17" xfId="0" applyFont="1" applyBorder="1" applyAlignment="1" applyProtection="1">
      <alignment vertical="center" shrinkToFit="1"/>
      <protection locked="0" hidden="1"/>
    </xf>
    <xf numFmtId="0" fontId="31" fillId="0" borderId="26" xfId="0" applyFont="1" applyBorder="1" applyAlignment="1" applyProtection="1">
      <alignment vertical="center" shrinkToFit="1"/>
      <protection locked="0" hidden="1"/>
    </xf>
    <xf numFmtId="0" fontId="31" fillId="5" borderId="2" xfId="0" applyFont="1" applyFill="1" applyBorder="1" applyAlignment="1" applyProtection="1">
      <alignment vertical="center" shrinkToFit="1"/>
      <protection locked="0" hidden="1"/>
    </xf>
    <xf numFmtId="0" fontId="31" fillId="0" borderId="65" xfId="0" applyFont="1" applyBorder="1" applyAlignment="1" applyProtection="1">
      <alignment vertical="center" shrinkToFit="1"/>
      <protection locked="0" hidden="1"/>
    </xf>
    <xf numFmtId="0" fontId="31" fillId="0" borderId="6" xfId="0" applyFont="1" applyBorder="1" applyAlignment="1" applyProtection="1">
      <alignment vertical="center" shrinkToFit="1"/>
      <protection locked="0" hidden="1"/>
    </xf>
    <xf numFmtId="0" fontId="3" fillId="0" borderId="0" xfId="0" applyFont="1" applyAlignment="1" applyProtection="1">
      <alignment vertical="center" shrinkToFit="1"/>
      <protection hidden="1"/>
    </xf>
    <xf numFmtId="0" fontId="11" fillId="0" borderId="0" xfId="0" applyFont="1" applyAlignment="1" applyProtection="1">
      <alignment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38" fontId="4" fillId="0" borderId="0" xfId="1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 applyFill="1" applyProtection="1">
      <alignment vertical="center"/>
      <protection hidden="1"/>
    </xf>
    <xf numFmtId="0" fontId="3" fillId="0" borderId="0" xfId="0" applyFont="1" applyFill="1" applyBorder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15" fillId="0" borderId="0" xfId="0" applyFont="1" applyAlignment="1" applyProtection="1">
      <alignment vertical="center" shrinkToFit="1"/>
      <protection hidden="1"/>
    </xf>
    <xf numFmtId="38" fontId="15" fillId="0" borderId="0" xfId="0" applyNumberFormat="1" applyFont="1" applyAlignment="1" applyProtection="1">
      <alignment vertical="center" shrinkToFit="1"/>
      <protection hidden="1"/>
    </xf>
    <xf numFmtId="38" fontId="15" fillId="0" borderId="0" xfId="0" applyNumberFormat="1" applyFont="1" applyAlignment="1" applyProtection="1">
      <alignment horizontal="center" vertical="center" shrinkToFit="1"/>
      <protection hidden="1"/>
    </xf>
    <xf numFmtId="38" fontId="16" fillId="0" borderId="0" xfId="1" applyFont="1" applyProtection="1">
      <alignment vertical="center"/>
      <protection hidden="1"/>
    </xf>
    <xf numFmtId="176" fontId="15" fillId="0" borderId="0" xfId="0" applyNumberFormat="1" applyFont="1" applyAlignment="1" applyProtection="1">
      <alignment vertical="center" shrinkToFit="1"/>
      <protection hidden="1"/>
    </xf>
    <xf numFmtId="176" fontId="15" fillId="0" borderId="0" xfId="0" applyNumberFormat="1" applyFont="1" applyAlignment="1" applyProtection="1">
      <alignment horizontal="center" vertical="center" shrinkToFit="1"/>
      <protection hidden="1"/>
    </xf>
    <xf numFmtId="176" fontId="16" fillId="0" borderId="0" xfId="1" applyNumberFormat="1" applyFont="1" applyProtection="1">
      <alignment vertical="center"/>
      <protection hidden="1"/>
    </xf>
    <xf numFmtId="0" fontId="15" fillId="0" borderId="0" xfId="0" applyFont="1" applyFill="1" applyProtection="1">
      <alignment vertical="center"/>
      <protection hidden="1"/>
    </xf>
    <xf numFmtId="179" fontId="15" fillId="0" borderId="0" xfId="0" applyNumberFormat="1" applyFont="1" applyProtection="1">
      <alignment vertical="center"/>
      <protection hidden="1"/>
    </xf>
    <xf numFmtId="179" fontId="15" fillId="0" borderId="0" xfId="0" applyNumberFormat="1" applyFont="1" applyFill="1" applyProtection="1">
      <alignment vertical="center"/>
      <protection hidden="1"/>
    </xf>
    <xf numFmtId="0" fontId="16" fillId="0" borderId="0" xfId="0" applyFont="1" applyAlignment="1" applyProtection="1">
      <alignment vertical="center" shrinkToFit="1"/>
      <protection hidden="1"/>
    </xf>
    <xf numFmtId="38" fontId="16" fillId="0" borderId="0" xfId="0" applyNumberFormat="1" applyFont="1" applyAlignment="1" applyProtection="1">
      <alignment horizontal="center" vertical="center" shrinkToFit="1"/>
      <protection hidden="1"/>
    </xf>
    <xf numFmtId="38" fontId="16" fillId="0" borderId="0" xfId="0" applyNumberFormat="1" applyFont="1" applyProtection="1">
      <alignment vertical="center"/>
      <protection hidden="1"/>
    </xf>
    <xf numFmtId="0" fontId="16" fillId="0" borderId="0" xfId="0" applyFont="1" applyFill="1" applyProtection="1">
      <alignment vertical="center"/>
      <protection hidden="1"/>
    </xf>
    <xf numFmtId="176" fontId="16" fillId="0" borderId="0" xfId="0" applyNumberFormat="1" applyFont="1" applyProtection="1">
      <alignment vertical="center"/>
      <protection hidden="1"/>
    </xf>
    <xf numFmtId="176" fontId="15" fillId="0" borderId="0" xfId="0" applyNumberFormat="1" applyFont="1" applyFill="1" applyProtection="1">
      <alignment vertical="center"/>
      <protection hidden="1"/>
    </xf>
    <xf numFmtId="176" fontId="15" fillId="0" borderId="0" xfId="0" applyNumberFormat="1" applyFont="1" applyProtection="1">
      <alignment vertical="center"/>
      <protection hidden="1"/>
    </xf>
    <xf numFmtId="180" fontId="16" fillId="0" borderId="0" xfId="0" applyNumberFormat="1" applyFont="1" applyProtection="1">
      <alignment vertical="center"/>
      <protection hidden="1"/>
    </xf>
    <xf numFmtId="180" fontId="15" fillId="0" borderId="0" xfId="0" applyNumberFormat="1" applyFont="1" applyFill="1" applyProtection="1">
      <alignment vertical="center"/>
      <protection hidden="1"/>
    </xf>
    <xf numFmtId="180" fontId="15" fillId="0" borderId="0" xfId="0" applyNumberFormat="1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4" fillId="0" borderId="0" xfId="0" applyFont="1" applyFill="1" applyProtection="1">
      <alignment vertical="center"/>
      <protection hidden="1"/>
    </xf>
    <xf numFmtId="0" fontId="16" fillId="0" borderId="0" xfId="0" applyFont="1" applyFill="1" applyAlignment="1" applyProtection="1">
      <alignment vertical="center" shrinkToFit="1"/>
      <protection hidden="1"/>
    </xf>
    <xf numFmtId="176" fontId="16" fillId="0" borderId="0" xfId="0" applyNumberFormat="1" applyFont="1" applyFill="1" applyProtection="1">
      <alignment vertical="center"/>
      <protection hidden="1"/>
    </xf>
    <xf numFmtId="0" fontId="18" fillId="0" borderId="0" xfId="0" applyFont="1" applyProtection="1">
      <alignment vertical="center"/>
      <protection locked="0" hidden="1"/>
    </xf>
    <xf numFmtId="0" fontId="3" fillId="0" borderId="0" xfId="0" applyFont="1" applyAlignment="1" applyProtection="1">
      <alignment vertical="center" shrinkToFit="1"/>
      <protection locked="0" hidden="1"/>
    </xf>
    <xf numFmtId="0" fontId="11" fillId="0" borderId="0" xfId="0" applyFont="1" applyAlignment="1" applyProtection="1">
      <alignment vertical="center" shrinkToFit="1"/>
      <protection locked="0" hidden="1"/>
    </xf>
    <xf numFmtId="0" fontId="3" fillId="0" borderId="0" xfId="0" applyFont="1" applyAlignment="1" applyProtection="1">
      <alignment horizontal="center" vertical="center" shrinkToFit="1"/>
      <protection locked="0" hidden="1"/>
    </xf>
    <xf numFmtId="38" fontId="4" fillId="0" borderId="0" xfId="1" applyFont="1" applyProtection="1">
      <alignment vertical="center"/>
      <protection locked="0" hidden="1"/>
    </xf>
    <xf numFmtId="0" fontId="0" fillId="0" borderId="0" xfId="0" applyProtection="1">
      <alignment vertical="center"/>
      <protection locked="0" hidden="1"/>
    </xf>
    <xf numFmtId="0" fontId="3" fillId="0" borderId="0" xfId="0" applyFont="1" applyProtection="1">
      <alignment vertical="center"/>
      <protection locked="0" hidden="1"/>
    </xf>
    <xf numFmtId="0" fontId="3" fillId="0" borderId="0" xfId="0" applyFont="1" applyFill="1" applyProtection="1">
      <alignment vertical="center"/>
      <protection locked="0" hidden="1"/>
    </xf>
    <xf numFmtId="0" fontId="3" fillId="0" borderId="0" xfId="0" applyFont="1" applyFill="1" applyBorder="1" applyProtection="1">
      <alignment vertical="center"/>
      <protection locked="0" hidden="1"/>
    </xf>
    <xf numFmtId="0" fontId="8" fillId="0" borderId="0" xfId="0" applyFont="1" applyProtection="1">
      <alignment vertical="center"/>
      <protection locked="0" hidden="1"/>
    </xf>
    <xf numFmtId="0" fontId="11" fillId="0" borderId="3" xfId="0" applyFont="1" applyBorder="1" applyAlignment="1" applyProtection="1">
      <alignment horizontal="center" vertical="center" shrinkToFit="1"/>
      <protection locked="0" hidden="1"/>
    </xf>
    <xf numFmtId="0" fontId="3" fillId="0" borderId="3" xfId="0" applyFont="1" applyBorder="1" applyAlignment="1" applyProtection="1">
      <alignment horizontal="center" vertical="center" shrinkToFit="1"/>
      <protection locked="0" hidden="1"/>
    </xf>
    <xf numFmtId="38" fontId="4" fillId="0" borderId="3" xfId="1" applyFont="1" applyFill="1" applyBorder="1" applyAlignment="1" applyProtection="1">
      <alignment horizontal="center" vertical="center"/>
      <protection locked="0" hidden="1"/>
    </xf>
    <xf numFmtId="0" fontId="0" fillId="0" borderId="3" xfId="0" applyBorder="1" applyProtection="1">
      <alignment vertical="center"/>
      <protection locked="0" hidden="1"/>
    </xf>
    <xf numFmtId="38" fontId="4" fillId="0" borderId="3" xfId="1" applyFont="1" applyFill="1" applyBorder="1" applyAlignment="1" applyProtection="1">
      <alignment horizontal="center" vertical="center" shrinkToFit="1"/>
      <protection locked="0" hidden="1"/>
    </xf>
    <xf numFmtId="0" fontId="3" fillId="0" borderId="82" xfId="0" applyFont="1" applyBorder="1" applyAlignment="1" applyProtection="1">
      <alignment horizontal="center" vertical="center" shrinkToFit="1"/>
      <protection locked="0" hidden="1"/>
    </xf>
    <xf numFmtId="0" fontId="3" fillId="0" borderId="83" xfId="0" applyFont="1" applyBorder="1" applyAlignment="1" applyProtection="1">
      <alignment horizontal="center" vertical="center" shrinkToFit="1"/>
      <protection locked="0" hidden="1"/>
    </xf>
    <xf numFmtId="0" fontId="15" fillId="5" borderId="11" xfId="0" applyFont="1" applyFill="1" applyBorder="1" applyProtection="1">
      <alignment vertical="center"/>
      <protection locked="0" hidden="1"/>
    </xf>
    <xf numFmtId="0" fontId="3" fillId="5" borderId="13" xfId="0" applyFont="1" applyFill="1" applyBorder="1" applyAlignment="1" applyProtection="1">
      <alignment vertical="center" shrinkToFit="1"/>
      <protection locked="0" hidden="1"/>
    </xf>
    <xf numFmtId="0" fontId="11" fillId="5" borderId="13" xfId="0" applyFont="1" applyFill="1" applyBorder="1" applyAlignment="1" applyProtection="1">
      <alignment vertical="center" shrinkToFit="1"/>
      <protection locked="0" hidden="1"/>
    </xf>
    <xf numFmtId="0" fontId="3" fillId="5" borderId="13" xfId="0" applyFont="1" applyFill="1" applyBorder="1" applyAlignment="1" applyProtection="1">
      <alignment horizontal="center" vertical="center" shrinkToFit="1"/>
      <protection locked="0" hidden="1"/>
    </xf>
    <xf numFmtId="38" fontId="4" fillId="5" borderId="13" xfId="1" applyFont="1" applyFill="1" applyBorder="1" applyProtection="1">
      <alignment vertical="center"/>
      <protection locked="0" hidden="1"/>
    </xf>
    <xf numFmtId="0" fontId="0" fillId="5" borderId="13" xfId="0" applyFill="1" applyBorder="1" applyProtection="1">
      <alignment vertical="center"/>
      <protection locked="0" hidden="1"/>
    </xf>
    <xf numFmtId="0" fontId="3" fillId="5" borderId="13" xfId="0" applyFont="1" applyFill="1" applyBorder="1" applyProtection="1">
      <alignment vertical="center"/>
      <protection locked="0" hidden="1"/>
    </xf>
    <xf numFmtId="0" fontId="3" fillId="5" borderId="84" xfId="0" applyFont="1" applyFill="1" applyBorder="1" applyProtection="1">
      <alignment vertical="center"/>
      <protection locked="0" hidden="1"/>
    </xf>
    <xf numFmtId="0" fontId="3" fillId="5" borderId="85" xfId="0" applyFont="1" applyFill="1" applyBorder="1" applyProtection="1">
      <alignment vertical="center"/>
      <protection locked="0" hidden="1"/>
    </xf>
    <xf numFmtId="0" fontId="3" fillId="5" borderId="26" xfId="0" applyFont="1" applyFill="1" applyBorder="1" applyAlignment="1" applyProtection="1">
      <alignment vertical="center" shrinkToFit="1"/>
      <protection locked="0" hidden="1"/>
    </xf>
    <xf numFmtId="0" fontId="16" fillId="5" borderId="15" xfId="0" applyFont="1" applyFill="1" applyBorder="1" applyProtection="1">
      <alignment vertical="center"/>
      <protection locked="0" hidden="1"/>
    </xf>
    <xf numFmtId="0" fontId="4" fillId="0" borderId="16" xfId="0" applyFont="1" applyBorder="1" applyAlignment="1" applyProtection="1">
      <alignment vertical="center" shrinkToFit="1"/>
      <protection locked="0" hidden="1"/>
    </xf>
    <xf numFmtId="0" fontId="32" fillId="0" borderId="16" xfId="0" applyFont="1" applyBorder="1" applyAlignment="1" applyProtection="1">
      <alignment vertical="center" shrinkToFit="1"/>
      <protection locked="0" hidden="1"/>
    </xf>
    <xf numFmtId="0" fontId="4" fillId="0" borderId="16" xfId="0" applyFont="1" applyBorder="1" applyAlignment="1" applyProtection="1">
      <alignment horizontal="center" vertical="center" shrinkToFit="1"/>
      <protection locked="0" hidden="1"/>
    </xf>
    <xf numFmtId="0" fontId="4" fillId="0" borderId="17" xfId="0" applyFont="1" applyBorder="1" applyAlignment="1" applyProtection="1">
      <alignment vertical="center" shrinkToFit="1"/>
      <protection locked="0" hidden="1"/>
    </xf>
    <xf numFmtId="0" fontId="13" fillId="0" borderId="17" xfId="0" applyFont="1" applyBorder="1" applyAlignment="1" applyProtection="1">
      <alignment vertical="center" shrinkToFit="1"/>
      <protection locked="0" hidden="1"/>
    </xf>
    <xf numFmtId="0" fontId="4" fillId="0" borderId="17" xfId="0" applyFont="1" applyBorder="1" applyAlignment="1" applyProtection="1">
      <alignment horizontal="center" vertical="center" shrinkToFit="1"/>
      <protection locked="0" hidden="1"/>
    </xf>
    <xf numFmtId="0" fontId="4" fillId="0" borderId="18" xfId="0" applyFont="1" applyBorder="1" applyAlignment="1" applyProtection="1">
      <alignment vertical="center" shrinkToFit="1"/>
      <protection locked="0" hidden="1"/>
    </xf>
    <xf numFmtId="0" fontId="13" fillId="0" borderId="18" xfId="0" applyFont="1" applyBorder="1" applyAlignment="1" applyProtection="1">
      <alignment vertical="center" shrinkToFit="1"/>
      <protection locked="0" hidden="1"/>
    </xf>
    <xf numFmtId="0" fontId="4" fillId="0" borderId="18" xfId="0" applyFont="1" applyBorder="1" applyAlignment="1" applyProtection="1">
      <alignment horizontal="center" vertical="center" shrinkToFit="1"/>
      <protection locked="0" hidden="1"/>
    </xf>
    <xf numFmtId="0" fontId="16" fillId="5" borderId="29" xfId="0" applyFont="1" applyFill="1" applyBorder="1" applyProtection="1">
      <alignment vertical="center"/>
      <protection locked="0" hidden="1"/>
    </xf>
    <xf numFmtId="0" fontId="20" fillId="5" borderId="13" xfId="0" applyFont="1" applyFill="1" applyBorder="1" applyAlignment="1" applyProtection="1">
      <alignment vertical="center" shrinkToFit="1"/>
      <protection locked="0" hidden="1"/>
    </xf>
    <xf numFmtId="0" fontId="16" fillId="5" borderId="13" xfId="0" applyFont="1" applyFill="1" applyBorder="1" applyAlignment="1" applyProtection="1">
      <alignment horizontal="center" vertical="center" shrinkToFit="1"/>
      <protection locked="0" hidden="1"/>
    </xf>
    <xf numFmtId="0" fontId="12" fillId="0" borderId="17" xfId="0" applyFont="1" applyBorder="1" applyAlignment="1" applyProtection="1">
      <alignment vertical="center" shrinkToFit="1"/>
      <protection locked="0" hidden="1"/>
    </xf>
    <xf numFmtId="0" fontId="12" fillId="0" borderId="16" xfId="0" applyFont="1" applyBorder="1" applyAlignment="1" applyProtection="1">
      <alignment vertical="center" shrinkToFit="1"/>
      <protection locked="0" hidden="1"/>
    </xf>
    <xf numFmtId="0" fontId="13" fillId="0" borderId="16" xfId="0" applyFont="1" applyBorder="1" applyAlignment="1" applyProtection="1">
      <alignment vertical="center" shrinkToFit="1"/>
      <protection locked="0" hidden="1"/>
    </xf>
    <xf numFmtId="0" fontId="12" fillId="0" borderId="18" xfId="0" applyFont="1" applyBorder="1" applyAlignment="1" applyProtection="1">
      <alignment vertical="center" shrinkToFit="1"/>
      <protection locked="0" hidden="1"/>
    </xf>
    <xf numFmtId="0" fontId="16" fillId="5" borderId="8" xfId="0" applyFont="1" applyFill="1" applyBorder="1" applyProtection="1">
      <alignment vertical="center"/>
      <protection locked="0" hidden="1"/>
    </xf>
    <xf numFmtId="0" fontId="4" fillId="0" borderId="0" xfId="0" applyFont="1" applyProtection="1">
      <alignment vertical="center"/>
      <protection locked="0" hidden="1"/>
    </xf>
    <xf numFmtId="0" fontId="4" fillId="0" borderId="0" xfId="0" applyFont="1" applyAlignment="1" applyProtection="1">
      <alignment vertical="center" shrinkToFit="1"/>
      <protection locked="0" hidden="1"/>
    </xf>
    <xf numFmtId="0" fontId="4" fillId="0" borderId="0" xfId="0" applyFont="1" applyAlignment="1" applyProtection="1">
      <alignment horizontal="center" vertical="center" shrinkToFit="1"/>
      <protection locked="0" hidden="1"/>
    </xf>
    <xf numFmtId="176" fontId="4" fillId="0" borderId="0" xfId="0" applyNumberFormat="1" applyFont="1" applyProtection="1">
      <alignment vertical="center"/>
      <protection locked="0" hidden="1"/>
    </xf>
    <xf numFmtId="0" fontId="4" fillId="0" borderId="0" xfId="0" applyFont="1" applyFill="1" applyProtection="1">
      <alignment vertical="center"/>
      <protection locked="0" hidden="1"/>
    </xf>
    <xf numFmtId="0" fontId="4" fillId="6" borderId="2" xfId="0" applyFont="1" applyFill="1" applyBorder="1" applyProtection="1">
      <alignment vertical="center"/>
      <protection locked="0" hidden="1"/>
    </xf>
    <xf numFmtId="0" fontId="23" fillId="0" borderId="0" xfId="0" applyFont="1" applyFill="1" applyProtection="1">
      <alignment vertical="center"/>
      <protection locked="0" hidden="1"/>
    </xf>
    <xf numFmtId="0" fontId="4" fillId="0" borderId="0" xfId="0" applyFont="1" applyFill="1" applyBorder="1" applyProtection="1">
      <alignment vertical="center"/>
      <protection locked="0" hidden="1"/>
    </xf>
    <xf numFmtId="0" fontId="4" fillId="0" borderId="0" xfId="0" applyFont="1" applyFill="1" applyAlignment="1" applyProtection="1">
      <alignment vertical="center" shrinkToFit="1"/>
      <protection locked="0" hidden="1"/>
    </xf>
    <xf numFmtId="0" fontId="11" fillId="0" borderId="0" xfId="0" applyFont="1" applyFill="1" applyAlignment="1" applyProtection="1">
      <alignment vertical="center" shrinkToFit="1"/>
      <protection locked="0" hidden="1"/>
    </xf>
    <xf numFmtId="0" fontId="4" fillId="0" borderId="0" xfId="0" applyFont="1" applyFill="1" applyAlignment="1" applyProtection="1">
      <alignment horizontal="center" vertical="center" shrinkToFit="1"/>
      <protection locked="0" hidden="1"/>
    </xf>
    <xf numFmtId="0" fontId="0" fillId="0" borderId="0" xfId="0" applyFill="1" applyProtection="1">
      <alignment vertical="center"/>
      <protection locked="0" hidden="1"/>
    </xf>
    <xf numFmtId="0" fontId="5" fillId="0" borderId="0" xfId="0" applyFont="1" applyAlignment="1" applyProtection="1">
      <alignment vertical="center" shrinkToFit="1"/>
      <protection locked="0" hidden="1"/>
    </xf>
    <xf numFmtId="0" fontId="12" fillId="0" borderId="0" xfId="0" applyFont="1" applyAlignment="1" applyProtection="1">
      <alignment vertical="center" shrinkToFit="1"/>
      <protection locked="0" hidden="1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26" xfId="0" applyFont="1" applyBorder="1" applyProtection="1">
      <alignment vertical="center"/>
      <protection locked="0"/>
    </xf>
    <xf numFmtId="0" fontId="3" fillId="5" borderId="2" xfId="0" applyFont="1" applyFill="1" applyBorder="1" applyProtection="1">
      <alignment vertical="center"/>
      <protection locked="0"/>
    </xf>
    <xf numFmtId="0" fontId="3" fillId="0" borderId="65" xfId="0" applyFont="1" applyBorder="1" applyProtection="1">
      <alignment vertical="center"/>
      <protection locked="0"/>
    </xf>
    <xf numFmtId="0" fontId="3" fillId="9" borderId="17" xfId="0" applyFont="1" applyFill="1" applyBorder="1" applyProtection="1">
      <alignment vertical="center"/>
      <protection locked="0"/>
    </xf>
    <xf numFmtId="0" fontId="3" fillId="9" borderId="65" xfId="0" applyFont="1" applyFill="1" applyBorder="1" applyProtection="1">
      <alignment vertical="center"/>
      <protection locked="0"/>
    </xf>
    <xf numFmtId="0" fontId="3" fillId="9" borderId="6" xfId="0" applyFont="1" applyFill="1" applyBorder="1" applyProtection="1">
      <alignment vertical="center"/>
      <protection locked="0"/>
    </xf>
    <xf numFmtId="0" fontId="3" fillId="5" borderId="26" xfId="0" applyFont="1" applyFill="1" applyBorder="1" applyProtection="1">
      <alignment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44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 shrinkToFit="1"/>
      <protection hidden="1"/>
    </xf>
    <xf numFmtId="0" fontId="15" fillId="0" borderId="0" xfId="0" applyFont="1" applyFill="1" applyAlignment="1" applyProtection="1">
      <alignment horizontal="left" vertical="center"/>
      <protection hidden="1"/>
    </xf>
    <xf numFmtId="176" fontId="3" fillId="0" borderId="2" xfId="1" applyNumberFormat="1" applyFont="1" applyFill="1" applyBorder="1" applyProtection="1">
      <alignment vertical="center"/>
      <protection hidden="1"/>
    </xf>
    <xf numFmtId="176" fontId="3" fillId="0" borderId="2" xfId="0" applyNumberFormat="1" applyFont="1" applyBorder="1" applyAlignment="1" applyProtection="1">
      <alignment horizontal="right" vertical="center"/>
      <protection hidden="1"/>
    </xf>
    <xf numFmtId="176" fontId="3" fillId="0" borderId="2" xfId="0" applyNumberFormat="1" applyFont="1" applyBorder="1" applyProtection="1">
      <alignment vertical="center"/>
      <protection hidden="1"/>
    </xf>
    <xf numFmtId="38" fontId="3" fillId="0" borderId="2" xfId="1" applyFont="1" applyBorder="1" applyProtection="1">
      <alignment vertical="center"/>
      <protection hidden="1"/>
    </xf>
    <xf numFmtId="0" fontId="4" fillId="2" borderId="49" xfId="0" applyFont="1" applyFill="1" applyBorder="1" applyProtection="1">
      <alignment vertical="center"/>
      <protection locked="0"/>
    </xf>
    <xf numFmtId="9" fontId="4" fillId="2" borderId="44" xfId="0" applyNumberFormat="1" applyFont="1" applyFill="1" applyBorder="1" applyAlignment="1" applyProtection="1">
      <alignment horizontal="right" vertical="center"/>
      <protection locked="0"/>
    </xf>
    <xf numFmtId="0" fontId="4" fillId="2" borderId="47" xfId="0" applyFont="1" applyFill="1" applyBorder="1" applyProtection="1">
      <alignment vertical="center"/>
      <protection locked="0"/>
    </xf>
    <xf numFmtId="9" fontId="4" fillId="2" borderId="36" xfId="0" applyNumberFormat="1" applyFont="1" applyFill="1" applyBorder="1" applyAlignment="1" applyProtection="1">
      <alignment horizontal="right" vertical="center"/>
      <protection locked="0"/>
    </xf>
    <xf numFmtId="0" fontId="4" fillId="2" borderId="48" xfId="0" applyFont="1" applyFill="1" applyBorder="1" applyProtection="1">
      <alignment vertical="center"/>
      <protection locked="0"/>
    </xf>
    <xf numFmtId="9" fontId="4" fillId="2" borderId="37" xfId="0" applyNumberFormat="1" applyFont="1" applyFill="1" applyBorder="1" applyAlignment="1" applyProtection="1">
      <alignment horizontal="right" vertical="center"/>
      <protection locked="0"/>
    </xf>
    <xf numFmtId="9" fontId="4" fillId="2" borderId="44" xfId="1" applyNumberFormat="1" applyFont="1" applyFill="1" applyBorder="1" applyProtection="1">
      <alignment vertical="center"/>
      <protection locked="0"/>
    </xf>
    <xf numFmtId="9" fontId="4" fillId="2" borderId="36" xfId="1" applyNumberFormat="1" applyFont="1" applyFill="1" applyBorder="1" applyProtection="1">
      <alignment vertical="center"/>
      <protection locked="0"/>
    </xf>
    <xf numFmtId="9" fontId="4" fillId="2" borderId="37" xfId="1" applyNumberFormat="1" applyFont="1" applyFill="1" applyBorder="1" applyProtection="1">
      <alignment vertical="center"/>
      <protection locked="0"/>
    </xf>
    <xf numFmtId="9" fontId="4" fillId="2" borderId="46" xfId="0" applyNumberFormat="1" applyFont="1" applyFill="1" applyBorder="1" applyAlignment="1" applyProtection="1">
      <alignment horizontal="right" vertical="center"/>
      <protection locked="0"/>
    </xf>
    <xf numFmtId="9" fontId="4" fillId="2" borderId="46" xfId="1" applyNumberFormat="1" applyFont="1" applyFill="1" applyBorder="1" applyProtection="1">
      <alignment vertical="center"/>
      <protection locked="0"/>
    </xf>
    <xf numFmtId="38" fontId="4" fillId="0" borderId="129" xfId="1" applyFont="1" applyFill="1" applyBorder="1" applyProtection="1">
      <alignment vertical="center"/>
      <protection hidden="1"/>
    </xf>
    <xf numFmtId="38" fontId="4" fillId="0" borderId="10" xfId="1" applyFont="1" applyFill="1" applyBorder="1" applyProtection="1">
      <alignment vertical="center"/>
      <protection hidden="1"/>
    </xf>
    <xf numFmtId="9" fontId="4" fillId="0" borderId="5" xfId="1" applyNumberFormat="1" applyFont="1" applyBorder="1" applyProtection="1">
      <alignment vertical="center"/>
      <protection hidden="1"/>
    </xf>
    <xf numFmtId="9" fontId="4" fillId="0" borderId="2" xfId="1" applyNumberFormat="1" applyFont="1" applyBorder="1" applyProtection="1">
      <alignment vertical="center"/>
      <protection hidden="1"/>
    </xf>
    <xf numFmtId="182" fontId="4" fillId="0" borderId="121" xfId="1" applyNumberFormat="1" applyFont="1" applyBorder="1" applyProtection="1">
      <alignment vertical="center"/>
      <protection hidden="1"/>
    </xf>
    <xf numFmtId="182" fontId="4" fillId="0" borderId="33" xfId="1" applyNumberFormat="1" applyFont="1" applyBorder="1" applyProtection="1">
      <alignment vertical="center"/>
      <protection hidden="1"/>
    </xf>
    <xf numFmtId="182" fontId="4" fillId="0" borderId="123" xfId="1" applyNumberFormat="1" applyFont="1" applyBorder="1" applyProtection="1">
      <alignment vertical="center"/>
      <protection hidden="1"/>
    </xf>
    <xf numFmtId="182" fontId="4" fillId="0" borderId="34" xfId="1" applyNumberFormat="1" applyFont="1" applyBorder="1" applyProtection="1">
      <alignment vertical="center"/>
      <protection hidden="1"/>
    </xf>
    <xf numFmtId="182" fontId="4" fillId="0" borderId="125" xfId="1" applyNumberFormat="1" applyFont="1" applyBorder="1" applyProtection="1">
      <alignment vertical="center"/>
      <protection hidden="1"/>
    </xf>
    <xf numFmtId="182" fontId="4" fillId="0" borderId="35" xfId="1" applyNumberFormat="1" applyFont="1" applyBorder="1" applyProtection="1">
      <alignment vertical="center"/>
      <protection hidden="1"/>
    </xf>
    <xf numFmtId="9" fontId="3" fillId="0" borderId="16" xfId="0" applyNumberFormat="1" applyFont="1" applyBorder="1" applyProtection="1">
      <alignment vertical="center"/>
      <protection hidden="1"/>
    </xf>
    <xf numFmtId="9" fontId="3" fillId="0" borderId="17" xfId="0" applyNumberFormat="1" applyFont="1" applyBorder="1" applyProtection="1">
      <alignment vertical="center"/>
      <protection hidden="1"/>
    </xf>
    <xf numFmtId="9" fontId="3" fillId="0" borderId="18" xfId="0" applyNumberFormat="1" applyFont="1" applyBorder="1" applyProtection="1">
      <alignment vertical="center"/>
      <protection hidden="1"/>
    </xf>
    <xf numFmtId="9" fontId="4" fillId="0" borderId="6" xfId="0" applyNumberFormat="1" applyFont="1" applyBorder="1" applyProtection="1">
      <alignment vertical="center"/>
      <protection hidden="1"/>
    </xf>
    <xf numFmtId="182" fontId="4" fillId="0" borderId="2" xfId="1" applyNumberFormat="1" applyFont="1" applyBorder="1" applyProtection="1">
      <alignment vertical="center"/>
      <protection hidden="1"/>
    </xf>
    <xf numFmtId="182" fontId="4" fillId="0" borderId="69" xfId="1" applyNumberFormat="1" applyFont="1" applyBorder="1" applyProtection="1">
      <alignment vertical="center"/>
      <protection hidden="1"/>
    </xf>
    <xf numFmtId="9" fontId="4" fillId="0" borderId="6" xfId="1" applyNumberFormat="1" applyFont="1" applyBorder="1" applyProtection="1">
      <alignment vertical="center"/>
      <protection hidden="1"/>
    </xf>
    <xf numFmtId="9" fontId="3" fillId="0" borderId="2" xfId="0" applyNumberFormat="1" applyFont="1" applyBorder="1" applyProtection="1">
      <alignment vertical="center"/>
      <protection hidden="1"/>
    </xf>
    <xf numFmtId="0" fontId="5" fillId="7" borderId="2" xfId="0" applyFont="1" applyFill="1" applyBorder="1" applyAlignment="1" applyProtection="1">
      <alignment horizontal="center" vertical="center"/>
      <protection hidden="1"/>
    </xf>
    <xf numFmtId="182" fontId="4" fillId="7" borderId="69" xfId="1" applyNumberFormat="1" applyFont="1" applyFill="1" applyBorder="1" applyProtection="1">
      <alignment vertical="center"/>
      <protection hidden="1"/>
    </xf>
    <xf numFmtId="182" fontId="3" fillId="0" borderId="121" xfId="1" applyNumberFormat="1" applyFont="1" applyBorder="1" applyProtection="1">
      <alignment vertical="center"/>
      <protection hidden="1"/>
    </xf>
    <xf numFmtId="182" fontId="3" fillId="0" borderId="33" xfId="1" applyNumberFormat="1" applyFont="1" applyBorder="1" applyProtection="1">
      <alignment vertical="center"/>
      <protection hidden="1"/>
    </xf>
    <xf numFmtId="182" fontId="3" fillId="0" borderId="123" xfId="1" applyNumberFormat="1" applyFont="1" applyBorder="1" applyProtection="1">
      <alignment vertical="center"/>
      <protection hidden="1"/>
    </xf>
    <xf numFmtId="182" fontId="3" fillId="0" borderId="34" xfId="1" applyNumberFormat="1" applyFont="1" applyBorder="1" applyProtection="1">
      <alignment vertical="center"/>
      <protection hidden="1"/>
    </xf>
    <xf numFmtId="182" fontId="3" fillId="0" borderId="125" xfId="1" applyNumberFormat="1" applyFont="1" applyBorder="1" applyProtection="1">
      <alignment vertical="center"/>
      <protection hidden="1"/>
    </xf>
    <xf numFmtId="182" fontId="3" fillId="0" borderId="35" xfId="1" applyNumberFormat="1" applyFont="1" applyBorder="1" applyProtection="1">
      <alignment vertical="center"/>
      <protection hidden="1"/>
    </xf>
    <xf numFmtId="182" fontId="3" fillId="0" borderId="3" xfId="0" applyNumberFormat="1" applyFont="1" applyBorder="1" applyProtection="1">
      <alignment vertical="center"/>
      <protection hidden="1"/>
    </xf>
    <xf numFmtId="182" fontId="3" fillId="0" borderId="127" xfId="0" applyNumberFormat="1" applyFont="1" applyBorder="1" applyProtection="1">
      <alignment vertical="center"/>
      <protection hidden="1"/>
    </xf>
    <xf numFmtId="182" fontId="3" fillId="7" borderId="77" xfId="0" applyNumberFormat="1" applyFont="1" applyFill="1" applyBorder="1" applyProtection="1">
      <alignment vertical="center"/>
      <protection hidden="1"/>
    </xf>
    <xf numFmtId="182" fontId="3" fillId="7" borderId="129" xfId="0" applyNumberFormat="1" applyFont="1" applyFill="1" applyBorder="1" applyProtection="1">
      <alignment vertical="center"/>
      <protection hidden="1"/>
    </xf>
    <xf numFmtId="182" fontId="3" fillId="0" borderId="6" xfId="1" applyNumberFormat="1" applyFont="1" applyBorder="1" applyProtection="1">
      <alignment vertical="center"/>
      <protection hidden="1"/>
    </xf>
    <xf numFmtId="182" fontId="3" fillId="9" borderId="131" xfId="1" applyNumberFormat="1" applyFont="1" applyFill="1" applyBorder="1" applyProtection="1">
      <alignment vertical="center"/>
      <protection hidden="1"/>
    </xf>
    <xf numFmtId="182" fontId="3" fillId="7" borderId="2" xfId="0" applyNumberFormat="1" applyFont="1" applyFill="1" applyBorder="1" applyProtection="1">
      <alignment vertical="center"/>
      <protection hidden="1"/>
    </xf>
    <xf numFmtId="182" fontId="3" fillId="9" borderId="69" xfId="0" applyNumberFormat="1" applyFont="1" applyFill="1" applyBorder="1" applyProtection="1">
      <alignment vertical="center"/>
      <protection hidden="1"/>
    </xf>
    <xf numFmtId="9" fontId="3" fillId="0" borderId="3" xfId="0" applyNumberFormat="1" applyFont="1" applyBorder="1" applyProtection="1">
      <alignment vertical="center"/>
      <protection hidden="1"/>
    </xf>
    <xf numFmtId="9" fontId="3" fillId="7" borderId="1" xfId="0" applyNumberFormat="1" applyFont="1" applyFill="1" applyBorder="1" applyProtection="1">
      <alignment vertical="center"/>
      <protection hidden="1"/>
    </xf>
    <xf numFmtId="9" fontId="3" fillId="0" borderId="6" xfId="0" applyNumberFormat="1" applyFont="1" applyBorder="1" applyProtection="1">
      <alignment vertical="center"/>
      <protection hidden="1"/>
    </xf>
    <xf numFmtId="9" fontId="3" fillId="7" borderId="2" xfId="0" applyNumberFormat="1" applyFont="1" applyFill="1" applyBorder="1" applyProtection="1">
      <alignment vertical="center"/>
      <protection hidden="1"/>
    </xf>
    <xf numFmtId="9" fontId="3" fillId="0" borderId="28" xfId="0" applyNumberFormat="1" applyFont="1" applyBorder="1" applyProtection="1">
      <alignment vertical="center"/>
      <protection hidden="1"/>
    </xf>
    <xf numFmtId="9" fontId="3" fillId="7" borderId="78" xfId="0" applyNumberFormat="1" applyFont="1" applyFill="1" applyBorder="1" applyProtection="1">
      <alignment vertical="center"/>
      <protection hidden="1"/>
    </xf>
    <xf numFmtId="0" fontId="42" fillId="0" borderId="0" xfId="0" applyFo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176" fontId="3" fillId="0" borderId="4" xfId="0" applyNumberFormat="1" applyFont="1" applyFill="1" applyBorder="1" applyProtection="1">
      <alignment vertical="center"/>
    </xf>
    <xf numFmtId="182" fontId="3" fillId="2" borderId="132" xfId="1" applyNumberFormat="1" applyFont="1" applyFill="1" applyBorder="1" applyProtection="1">
      <alignment vertical="center"/>
    </xf>
    <xf numFmtId="176" fontId="3" fillId="0" borderId="19" xfId="0" applyNumberFormat="1" applyFont="1" applyBorder="1" applyProtection="1">
      <alignment vertical="center"/>
    </xf>
    <xf numFmtId="176" fontId="3" fillId="0" borderId="4" xfId="0" applyNumberFormat="1" applyFont="1" applyBorder="1" applyProtection="1">
      <alignment vertical="center"/>
    </xf>
    <xf numFmtId="176" fontId="3" fillId="0" borderId="105" xfId="0" applyNumberFormat="1" applyFont="1" applyBorder="1" applyProtection="1">
      <alignment vertical="center"/>
    </xf>
    <xf numFmtId="38" fontId="3" fillId="2" borderId="5" xfId="1" applyFont="1" applyFill="1" applyBorder="1" applyProtection="1">
      <alignment vertical="center"/>
    </xf>
    <xf numFmtId="176" fontId="3" fillId="0" borderId="2" xfId="0" applyNumberFormat="1" applyFont="1" applyBorder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16" fillId="5" borderId="0" xfId="0" applyFont="1" applyFill="1" applyBorder="1" applyAlignment="1" applyProtection="1">
      <alignment vertical="center" textRotation="255"/>
    </xf>
    <xf numFmtId="0" fontId="17" fillId="5" borderId="63" xfId="0" applyFont="1" applyFill="1" applyBorder="1" applyAlignment="1" applyProtection="1">
      <alignment vertical="center"/>
    </xf>
    <xf numFmtId="176" fontId="3" fillId="0" borderId="11" xfId="0" applyNumberFormat="1" applyFont="1" applyFill="1" applyBorder="1" applyProtection="1">
      <alignment vertical="center"/>
    </xf>
    <xf numFmtId="182" fontId="3" fillId="2" borderId="154" xfId="1" applyNumberFormat="1" applyFont="1" applyFill="1" applyBorder="1" applyProtection="1">
      <alignment vertical="center"/>
    </xf>
    <xf numFmtId="176" fontId="3" fillId="0" borderId="139" xfId="0" applyNumberFormat="1" applyFont="1" applyBorder="1" applyProtection="1">
      <alignment vertical="center"/>
    </xf>
    <xf numFmtId="176" fontId="3" fillId="0" borderId="83" xfId="0" applyNumberFormat="1" applyFont="1" applyBorder="1" applyProtection="1">
      <alignment vertical="center"/>
    </xf>
    <xf numFmtId="38" fontId="3" fillId="0" borderId="5" xfId="1" applyFont="1" applyFill="1" applyBorder="1" applyProtection="1">
      <alignment vertical="center"/>
    </xf>
    <xf numFmtId="176" fontId="3" fillId="2" borderId="2" xfId="0" applyNumberFormat="1" applyFont="1" applyFill="1" applyBorder="1" applyProtection="1">
      <alignment vertical="center"/>
    </xf>
    <xf numFmtId="182" fontId="3" fillId="7" borderId="0" xfId="0" applyNumberFormat="1" applyFont="1" applyFill="1" applyAlignment="1" applyProtection="1">
      <alignment horizontal="right" vertical="center"/>
    </xf>
    <xf numFmtId="176" fontId="3" fillId="0" borderId="33" xfId="0" applyNumberFormat="1" applyFont="1" applyFill="1" applyBorder="1" applyProtection="1">
      <alignment vertical="center"/>
    </xf>
    <xf numFmtId="182" fontId="3" fillId="2" borderId="133" xfId="1" applyNumberFormat="1" applyFont="1" applyFill="1" applyBorder="1" applyProtection="1">
      <alignment vertical="center"/>
    </xf>
    <xf numFmtId="176" fontId="3" fillId="0" borderId="23" xfId="0" applyNumberFormat="1" applyFont="1" applyBorder="1" applyProtection="1">
      <alignment vertical="center"/>
    </xf>
    <xf numFmtId="0" fontId="3" fillId="0" borderId="0" xfId="0" applyFont="1" applyAlignment="1" applyProtection="1">
      <alignment horizontal="left" vertical="center"/>
    </xf>
    <xf numFmtId="176" fontId="3" fillId="0" borderId="34" xfId="0" applyNumberFormat="1" applyFont="1" applyFill="1" applyBorder="1" applyProtection="1">
      <alignment vertical="center"/>
    </xf>
    <xf numFmtId="182" fontId="3" fillId="2" borderId="134" xfId="1" applyNumberFormat="1" applyFont="1" applyFill="1" applyBorder="1" applyProtection="1">
      <alignment vertical="center"/>
    </xf>
    <xf numFmtId="176" fontId="3" fillId="0" borderId="24" xfId="0" applyNumberFormat="1" applyFont="1" applyBorder="1" applyProtection="1">
      <alignment vertical="center"/>
    </xf>
    <xf numFmtId="176" fontId="3" fillId="0" borderId="35" xfId="0" applyNumberFormat="1" applyFont="1" applyFill="1" applyBorder="1" applyProtection="1">
      <alignment vertical="center"/>
    </xf>
    <xf numFmtId="182" fontId="3" fillId="0" borderId="136" xfId="1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35" xfId="0" applyNumberFormat="1" applyFont="1" applyFill="1" applyBorder="1" applyAlignment="1" applyProtection="1">
      <alignment horizontal="center" vertical="center"/>
    </xf>
    <xf numFmtId="176" fontId="3" fillId="0" borderId="88" xfId="0" applyNumberFormat="1" applyFont="1" applyFill="1" applyBorder="1" applyAlignment="1" applyProtection="1">
      <alignment horizontal="center" vertical="center"/>
    </xf>
    <xf numFmtId="182" fontId="3" fillId="0" borderId="132" xfId="1" applyNumberFormat="1" applyFont="1" applyFill="1" applyBorder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15" fillId="5" borderId="13" xfId="0" applyFont="1" applyFill="1" applyBorder="1" applyAlignment="1" applyProtection="1">
      <alignment vertical="center" textRotation="255"/>
    </xf>
    <xf numFmtId="0" fontId="17" fillId="5" borderId="5" xfId="0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horizontal="right" vertical="center" wrapText="1" shrinkToFit="1"/>
    </xf>
    <xf numFmtId="176" fontId="3" fillId="0" borderId="16" xfId="0" applyNumberFormat="1" applyFont="1" applyBorder="1" applyProtection="1">
      <alignment vertical="center"/>
    </xf>
    <xf numFmtId="176" fontId="3" fillId="0" borderId="33" xfId="0" applyNumberFormat="1" applyFont="1" applyBorder="1" applyProtection="1">
      <alignment vertical="center"/>
    </xf>
    <xf numFmtId="176" fontId="3" fillId="0" borderId="86" xfId="0" applyNumberFormat="1" applyFont="1" applyBorder="1" applyProtection="1">
      <alignment vertical="center"/>
    </xf>
    <xf numFmtId="38" fontId="3" fillId="2" borderId="20" xfId="1" applyFont="1" applyFill="1" applyBorder="1" applyProtection="1">
      <alignment vertical="center"/>
    </xf>
    <xf numFmtId="0" fontId="7" fillId="0" borderId="17" xfId="0" applyFont="1" applyBorder="1" applyAlignment="1" applyProtection="1">
      <alignment horizontal="right" vertical="center" shrinkToFit="1"/>
    </xf>
    <xf numFmtId="176" fontId="3" fillId="0" borderId="17" xfId="0" applyNumberFormat="1" applyFont="1" applyBorder="1" applyProtection="1">
      <alignment vertical="center"/>
    </xf>
    <xf numFmtId="176" fontId="3" fillId="0" borderId="34" xfId="0" applyNumberFormat="1" applyFont="1" applyBorder="1" applyProtection="1">
      <alignment vertical="center"/>
    </xf>
    <xf numFmtId="176" fontId="3" fillId="0" borderId="87" xfId="0" applyNumberFormat="1" applyFont="1" applyBorder="1" applyProtection="1">
      <alignment vertical="center"/>
    </xf>
    <xf numFmtId="38" fontId="3" fillId="2" borderId="21" xfId="1" applyFont="1" applyFill="1" applyBorder="1" applyProtection="1">
      <alignment vertical="center"/>
    </xf>
    <xf numFmtId="0" fontId="7" fillId="0" borderId="18" xfId="0" applyFont="1" applyBorder="1" applyAlignment="1" applyProtection="1">
      <alignment horizontal="right" vertical="center" shrinkToFit="1"/>
    </xf>
    <xf numFmtId="182" fontId="3" fillId="2" borderId="136" xfId="1" applyNumberFormat="1" applyFont="1" applyFill="1" applyBorder="1" applyProtection="1">
      <alignment vertical="center"/>
    </xf>
    <xf numFmtId="176" fontId="3" fillId="0" borderId="25" xfId="0" applyNumberFormat="1" applyFont="1" applyBorder="1" applyProtection="1">
      <alignment vertical="center"/>
    </xf>
    <xf numFmtId="176" fontId="3" fillId="0" borderId="18" xfId="0" applyNumberFormat="1" applyFont="1" applyBorder="1" applyProtection="1">
      <alignment vertical="center"/>
    </xf>
    <xf numFmtId="176" fontId="3" fillId="0" borderId="88" xfId="0" applyNumberFormat="1" applyFont="1" applyBorder="1" applyProtection="1">
      <alignment vertical="center"/>
    </xf>
    <xf numFmtId="38" fontId="3" fillId="2" borderId="27" xfId="1" applyFont="1" applyFill="1" applyBorder="1" applyProtection="1">
      <alignment vertical="center"/>
    </xf>
    <xf numFmtId="176" fontId="3" fillId="0" borderId="26" xfId="0" applyNumberFormat="1" applyFont="1" applyBorder="1" applyProtection="1">
      <alignment vertical="center"/>
    </xf>
    <xf numFmtId="0" fontId="4" fillId="0" borderId="28" xfId="0" applyFont="1" applyBorder="1" applyAlignment="1" applyProtection="1">
      <alignment horizontal="right" vertical="center" wrapText="1" shrinkToFit="1"/>
    </xf>
    <xf numFmtId="176" fontId="3" fillId="0" borderId="64" xfId="0" applyNumberFormat="1" applyFont="1" applyFill="1" applyBorder="1" applyProtection="1">
      <alignment vertical="center"/>
    </xf>
    <xf numFmtId="182" fontId="3" fillId="2" borderId="150" xfId="1" applyNumberFormat="1" applyFont="1" applyFill="1" applyBorder="1" applyProtection="1">
      <alignment vertical="center"/>
    </xf>
    <xf numFmtId="176" fontId="3" fillId="0" borderId="151" xfId="0" applyNumberFormat="1" applyFont="1" applyBorder="1" applyProtection="1">
      <alignment vertical="center"/>
    </xf>
    <xf numFmtId="176" fontId="3" fillId="0" borderId="65" xfId="0" applyNumberFormat="1" applyFont="1" applyBorder="1" applyProtection="1">
      <alignment vertical="center"/>
    </xf>
    <xf numFmtId="176" fontId="3" fillId="0" borderId="64" xfId="0" applyNumberFormat="1" applyFont="1" applyBorder="1" applyProtection="1">
      <alignment vertical="center"/>
    </xf>
    <xf numFmtId="176" fontId="3" fillId="0" borderId="153" xfId="0" applyNumberFormat="1" applyFont="1" applyBorder="1" applyProtection="1">
      <alignment vertical="center"/>
    </xf>
    <xf numFmtId="0" fontId="7" fillId="0" borderId="26" xfId="0" applyFont="1" applyBorder="1" applyAlignment="1" applyProtection="1">
      <alignment horizontal="right" vertical="center" shrinkToFit="1"/>
    </xf>
    <xf numFmtId="182" fontId="3" fillId="2" borderId="135" xfId="1" applyNumberFormat="1" applyFont="1" applyFill="1" applyBorder="1" applyProtection="1">
      <alignment vertical="center"/>
    </xf>
    <xf numFmtId="176" fontId="3" fillId="0" borderId="155" xfId="0" applyNumberFormat="1" applyFont="1" applyFill="1" applyBorder="1" applyProtection="1">
      <alignment vertical="center"/>
    </xf>
    <xf numFmtId="176" fontId="3" fillId="0" borderId="156" xfId="0" applyNumberFormat="1" applyFont="1" applyBorder="1" applyProtection="1">
      <alignment vertical="center"/>
    </xf>
    <xf numFmtId="176" fontId="3" fillId="0" borderId="155" xfId="0" applyNumberFormat="1" applyFont="1" applyBorder="1" applyProtection="1">
      <alignment vertical="center"/>
    </xf>
    <xf numFmtId="176" fontId="3" fillId="0" borderId="157" xfId="0" applyNumberFormat="1" applyFont="1" applyBorder="1" applyProtection="1">
      <alignment vertical="center"/>
    </xf>
    <xf numFmtId="176" fontId="3" fillId="0" borderId="35" xfId="0" applyNumberFormat="1" applyFont="1" applyBorder="1" applyProtection="1">
      <alignment vertical="center"/>
    </xf>
    <xf numFmtId="38" fontId="3" fillId="2" borderId="22" xfId="1" applyFont="1" applyFill="1" applyBorder="1" applyProtection="1">
      <alignment vertical="center"/>
    </xf>
    <xf numFmtId="0" fontId="3" fillId="0" borderId="16" xfId="0" applyFont="1" applyBorder="1" applyAlignment="1" applyProtection="1">
      <alignment horizontal="right" vertical="center" shrinkToFit="1"/>
    </xf>
    <xf numFmtId="0" fontId="3" fillId="0" borderId="18" xfId="0" applyFont="1" applyBorder="1" applyAlignment="1" applyProtection="1">
      <alignment horizontal="right" vertical="center" shrinkToFit="1"/>
    </xf>
    <xf numFmtId="0" fontId="3" fillId="0" borderId="16" xfId="0" applyFont="1" applyBorder="1" applyAlignment="1" applyProtection="1">
      <alignment horizontal="right" vertical="center"/>
    </xf>
    <xf numFmtId="0" fontId="3" fillId="0" borderId="18" xfId="0" applyFont="1" applyBorder="1" applyAlignment="1" applyProtection="1">
      <alignment horizontal="right" vertical="center"/>
    </xf>
    <xf numFmtId="38" fontId="3" fillId="2" borderId="63" xfId="1" applyFont="1" applyFill="1" applyBorder="1" applyProtection="1">
      <alignment vertical="center"/>
    </xf>
    <xf numFmtId="176" fontId="3" fillId="0" borderId="28" xfId="0" applyNumberFormat="1" applyFont="1" applyBorder="1" applyProtection="1">
      <alignment vertical="center"/>
    </xf>
    <xf numFmtId="176" fontId="3" fillId="0" borderId="8" xfId="0" applyNumberFormat="1" applyFont="1" applyFill="1" applyBorder="1" applyProtection="1">
      <alignment vertical="center"/>
    </xf>
    <xf numFmtId="182" fontId="3" fillId="2" borderId="137" xfId="1" applyNumberFormat="1" applyFont="1" applyFill="1" applyBorder="1" applyProtection="1">
      <alignment vertical="center"/>
    </xf>
    <xf numFmtId="176" fontId="3" fillId="0" borderId="79" xfId="0" applyNumberFormat="1" applyFont="1" applyBorder="1" applyProtection="1">
      <alignment vertical="center"/>
    </xf>
    <xf numFmtId="176" fontId="3" fillId="0" borderId="6" xfId="0" applyNumberFormat="1" applyFont="1" applyBorder="1" applyProtection="1">
      <alignment vertical="center"/>
    </xf>
    <xf numFmtId="176" fontId="3" fillId="0" borderId="8" xfId="0" applyNumberFormat="1" applyFont="1" applyBorder="1" applyProtection="1">
      <alignment vertical="center"/>
    </xf>
    <xf numFmtId="176" fontId="3" fillId="0" borderId="108" xfId="0" applyNumberFormat="1" applyFont="1" applyBorder="1" applyProtection="1">
      <alignment vertical="center"/>
    </xf>
    <xf numFmtId="176" fontId="3" fillId="0" borderId="9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4" xfId="0" applyNumberFormat="1" applyFont="1" applyBorder="1" applyAlignment="1" applyProtection="1">
      <alignment horizontal="right" vertical="center"/>
    </xf>
    <xf numFmtId="182" fontId="3" fillId="0" borderId="91" xfId="0" applyNumberFormat="1" applyFont="1" applyBorder="1" applyAlignment="1" applyProtection="1">
      <alignment horizontal="right" vertical="center"/>
    </xf>
    <xf numFmtId="176" fontId="3" fillId="0" borderId="19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 applyProtection="1">
      <alignment horizontal="right" vertical="center"/>
    </xf>
    <xf numFmtId="176" fontId="3" fillId="0" borderId="105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182" fontId="3" fillId="0" borderId="92" xfId="0" applyNumberFormat="1" applyFont="1" applyBorder="1" applyAlignment="1" applyProtection="1">
      <alignment horizontal="right" vertical="center"/>
    </xf>
    <xf numFmtId="176" fontId="3" fillId="0" borderId="33" xfId="0" applyNumberFormat="1" applyFont="1" applyBorder="1" applyAlignment="1" applyProtection="1">
      <alignment horizontal="right" vertical="center"/>
    </xf>
    <xf numFmtId="182" fontId="3" fillId="2" borderId="93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Border="1" applyAlignment="1" applyProtection="1">
      <alignment horizontal="right" vertical="center"/>
    </xf>
    <xf numFmtId="176" fontId="3" fillId="0" borderId="16" xfId="0" applyNumberFormat="1" applyFont="1" applyBorder="1" applyAlignment="1" applyProtection="1">
      <alignment horizontal="right" vertical="center"/>
    </xf>
    <xf numFmtId="176" fontId="3" fillId="0" borderId="86" xfId="0" applyNumberFormat="1" applyFont="1" applyBorder="1" applyAlignment="1" applyProtection="1">
      <alignment horizontal="right" vertical="center"/>
    </xf>
    <xf numFmtId="176" fontId="3" fillId="0" borderId="35" xfId="0" applyNumberFormat="1" applyFont="1" applyBorder="1" applyAlignment="1" applyProtection="1">
      <alignment horizontal="right" vertical="center"/>
    </xf>
    <xf numFmtId="182" fontId="3" fillId="2" borderId="9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Border="1" applyAlignment="1" applyProtection="1">
      <alignment horizontal="right" vertical="center"/>
    </xf>
    <xf numFmtId="176" fontId="3" fillId="0" borderId="18" xfId="0" applyNumberFormat="1" applyFont="1" applyBorder="1" applyAlignment="1" applyProtection="1">
      <alignment horizontal="right" vertical="center"/>
    </xf>
    <xf numFmtId="176" fontId="3" fillId="0" borderId="88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right" vertical="center" shrinkToFit="1"/>
    </xf>
    <xf numFmtId="176" fontId="3" fillId="0" borderId="11" xfId="0" applyNumberFormat="1" applyFont="1" applyBorder="1" applyAlignment="1" applyProtection="1">
      <alignment horizontal="right" vertical="center"/>
    </xf>
    <xf numFmtId="182" fontId="3" fillId="2" borderId="92" xfId="0" applyNumberFormat="1" applyFont="1" applyFill="1" applyBorder="1" applyAlignment="1" applyProtection="1">
      <alignment horizontal="center" vertical="center"/>
    </xf>
    <xf numFmtId="176" fontId="3" fillId="0" borderId="139" xfId="0" applyNumberFormat="1" applyFont="1" applyBorder="1" applyAlignment="1" applyProtection="1">
      <alignment horizontal="right" vertical="center"/>
    </xf>
    <xf numFmtId="176" fontId="3" fillId="0" borderId="3" xfId="0" applyNumberFormat="1" applyFont="1" applyBorder="1" applyAlignment="1" applyProtection="1">
      <alignment horizontal="right" vertical="center"/>
    </xf>
    <xf numFmtId="176" fontId="3" fillId="0" borderId="83" xfId="0" applyNumberFormat="1" applyFont="1" applyBorder="1" applyAlignment="1" applyProtection="1">
      <alignment horizontal="right" vertical="center"/>
    </xf>
    <xf numFmtId="176" fontId="3" fillId="0" borderId="78" xfId="0" applyNumberFormat="1" applyFont="1" applyBorder="1" applyProtection="1">
      <alignment vertical="center"/>
    </xf>
    <xf numFmtId="182" fontId="3" fillId="0" borderId="98" xfId="0" applyNumberFormat="1" applyFont="1" applyBorder="1" applyAlignment="1" applyProtection="1">
      <alignment horizontal="right" vertical="center"/>
    </xf>
    <xf numFmtId="176" fontId="3" fillId="0" borderId="140" xfId="0" applyNumberFormat="1" applyFont="1" applyBorder="1" applyProtection="1">
      <alignment vertical="center"/>
    </xf>
    <xf numFmtId="176" fontId="3" fillId="0" borderId="77" xfId="0" applyNumberFormat="1" applyFont="1" applyBorder="1" applyProtection="1">
      <alignment vertical="center"/>
    </xf>
    <xf numFmtId="176" fontId="3" fillId="0" borderId="10" xfId="0" applyNumberFormat="1" applyFont="1" applyBorder="1" applyProtection="1">
      <alignment vertical="center"/>
    </xf>
    <xf numFmtId="38" fontId="3" fillId="0" borderId="5" xfId="0" applyNumberFormat="1" applyFont="1" applyBorder="1" applyProtection="1">
      <alignment vertical="center"/>
    </xf>
    <xf numFmtId="0" fontId="3" fillId="0" borderId="33" xfId="0" applyFont="1" applyBorder="1" applyAlignment="1" applyProtection="1">
      <alignment horizontal="center" vertical="center"/>
    </xf>
    <xf numFmtId="182" fontId="3" fillId="2" borderId="133" xfId="0" applyNumberFormat="1" applyFont="1" applyFill="1" applyBorder="1" applyProtection="1">
      <alignment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86" xfId="0" applyFont="1" applyBorder="1" applyAlignment="1" applyProtection="1">
      <alignment horizontal="center" vertical="center"/>
    </xf>
    <xf numFmtId="177" fontId="3" fillId="2" borderId="20" xfId="0" applyNumberFormat="1" applyFont="1" applyFill="1" applyBorder="1" applyProtection="1">
      <alignment vertical="center"/>
    </xf>
    <xf numFmtId="0" fontId="3" fillId="0" borderId="35" xfId="0" applyFont="1" applyBorder="1" applyAlignment="1" applyProtection="1">
      <alignment horizontal="center" vertical="center"/>
    </xf>
    <xf numFmtId="182" fontId="3" fillId="2" borderId="136" xfId="0" applyNumberFormat="1" applyFont="1" applyFill="1" applyBorder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88" xfId="0" applyFont="1" applyBorder="1" applyAlignment="1" applyProtection="1">
      <alignment horizontal="center" vertical="center"/>
    </xf>
    <xf numFmtId="177" fontId="3" fillId="2" borderId="22" xfId="0" applyNumberFormat="1" applyFont="1" applyFill="1" applyBorder="1" applyProtection="1">
      <alignment vertical="center"/>
    </xf>
    <xf numFmtId="0" fontId="3" fillId="0" borderId="17" xfId="0" applyFont="1" applyBorder="1" applyAlignment="1" applyProtection="1">
      <alignment horizontal="right" vertical="center" shrinkToFit="1"/>
    </xf>
    <xf numFmtId="0" fontId="3" fillId="0" borderId="34" xfId="0" applyFont="1" applyBorder="1" applyAlignment="1" applyProtection="1">
      <alignment horizontal="center" vertical="center"/>
    </xf>
    <xf numFmtId="182" fontId="3" fillId="2" borderId="134" xfId="0" applyNumberFormat="1" applyFont="1" applyFill="1" applyBorder="1" applyProtection="1">
      <alignment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87" xfId="0" applyFont="1" applyBorder="1" applyAlignment="1" applyProtection="1">
      <alignment horizontal="center" vertical="center"/>
    </xf>
    <xf numFmtId="177" fontId="3" fillId="2" borderId="21" xfId="0" applyNumberFormat="1" applyFont="1" applyFill="1" applyBorder="1" applyProtection="1">
      <alignment vertical="center"/>
    </xf>
    <xf numFmtId="0" fontId="3" fillId="0" borderId="99" xfId="0" applyFont="1" applyBorder="1" applyAlignment="1" applyProtection="1">
      <alignment horizontal="right" vertical="center" shrinkToFit="1"/>
    </xf>
    <xf numFmtId="0" fontId="3" fillId="0" borderId="109" xfId="0" applyFont="1" applyBorder="1" applyAlignment="1" applyProtection="1">
      <alignment horizontal="center" vertical="center"/>
    </xf>
    <xf numFmtId="182" fontId="3" fillId="2" borderId="141" xfId="0" applyNumberFormat="1" applyFont="1" applyFill="1" applyBorder="1" applyProtection="1">
      <alignment vertical="center"/>
    </xf>
    <xf numFmtId="0" fontId="3" fillId="0" borderId="100" xfId="0" applyFont="1" applyBorder="1" applyAlignment="1" applyProtection="1">
      <alignment horizontal="center" vertical="center"/>
    </xf>
    <xf numFmtId="0" fontId="3" fillId="0" borderId="99" xfId="0" applyFont="1" applyBorder="1" applyAlignment="1" applyProtection="1">
      <alignment horizontal="center" vertical="center"/>
    </xf>
    <xf numFmtId="0" fontId="3" fillId="0" borderId="11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182" fontId="3" fillId="0" borderId="137" xfId="0" applyNumberFormat="1" applyFont="1" applyBorder="1" applyProtection="1">
      <alignment vertical="center"/>
    </xf>
    <xf numFmtId="0" fontId="3" fillId="0" borderId="79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0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182" fontId="3" fillId="0" borderId="132" xfId="0" applyNumberFormat="1" applyFont="1" applyBorder="1" applyProtection="1">
      <alignment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9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 shrinkToFit="1"/>
    </xf>
    <xf numFmtId="182" fontId="3" fillId="0" borderId="0" xfId="0" applyNumberFormat="1" applyFont="1" applyProtection="1">
      <alignment vertical="center"/>
    </xf>
    <xf numFmtId="0" fontId="3" fillId="0" borderId="117" xfId="0" applyFont="1" applyBorder="1" applyAlignment="1" applyProtection="1">
      <alignment horizontal="center" vertical="center"/>
    </xf>
    <xf numFmtId="178" fontId="3" fillId="0" borderId="132" xfId="0" applyNumberFormat="1" applyFont="1" applyBorder="1" applyProtection="1">
      <alignment vertical="center"/>
    </xf>
    <xf numFmtId="178" fontId="3" fillId="0" borderId="5" xfId="0" applyNumberFormat="1" applyFont="1" applyBorder="1" applyProtection="1">
      <alignment vertical="center"/>
    </xf>
    <xf numFmtId="0" fontId="45" fillId="0" borderId="0" xfId="0" applyFont="1" applyFill="1" applyBorder="1" applyAlignment="1" applyProtection="1">
      <alignment vertical="center" shrinkToFit="1"/>
      <protection locked="0" hidden="1"/>
    </xf>
    <xf numFmtId="0" fontId="45" fillId="0" borderId="0" xfId="0" applyFont="1" applyBorder="1" applyAlignment="1" applyProtection="1">
      <alignment vertical="center" shrinkToFit="1"/>
      <protection locked="0" hidden="1"/>
    </xf>
    <xf numFmtId="0" fontId="0" fillId="0" borderId="5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9" fontId="4" fillId="7" borderId="69" xfId="1" applyNumberFormat="1" applyFont="1" applyFill="1" applyBorder="1" applyProtection="1">
      <alignment vertical="center"/>
      <protection hidden="1"/>
    </xf>
    <xf numFmtId="0" fontId="48" fillId="12" borderId="0" xfId="3" applyFont="1" applyFill="1" applyAlignment="1">
      <alignment vertical="center"/>
    </xf>
    <xf numFmtId="0" fontId="52" fillId="12" borderId="0" xfId="3" applyFont="1" applyFill="1" applyAlignment="1">
      <alignment vertical="center"/>
    </xf>
    <xf numFmtId="0" fontId="53" fillId="13" borderId="38" xfId="3" applyFont="1" applyFill="1" applyBorder="1" applyAlignment="1">
      <alignment vertical="center"/>
    </xf>
    <xf numFmtId="0" fontId="53" fillId="13" borderId="39" xfId="3" applyFont="1" applyFill="1" applyBorder="1" applyAlignment="1">
      <alignment horizontal="center" vertical="center"/>
    </xf>
    <xf numFmtId="0" fontId="53" fillId="13" borderId="39" xfId="3" applyFont="1" applyFill="1" applyBorder="1" applyAlignment="1">
      <alignment vertical="center"/>
    </xf>
    <xf numFmtId="0" fontId="53" fillId="13" borderId="40" xfId="3" applyFont="1" applyFill="1" applyBorder="1" applyAlignment="1">
      <alignment vertical="center"/>
    </xf>
    <xf numFmtId="0" fontId="53" fillId="12" borderId="0" xfId="3" applyFont="1" applyFill="1" applyAlignment="1">
      <alignment vertical="center"/>
    </xf>
    <xf numFmtId="0" fontId="53" fillId="13" borderId="52" xfId="3" applyFont="1" applyFill="1" applyBorder="1" applyAlignment="1">
      <alignment vertical="center"/>
    </xf>
    <xf numFmtId="0" fontId="53" fillId="13" borderId="0" xfId="3" applyFont="1" applyFill="1" applyBorder="1" applyAlignment="1">
      <alignment horizontal="center" vertical="center"/>
    </xf>
    <xf numFmtId="0" fontId="53" fillId="13" borderId="0" xfId="3" applyFont="1" applyFill="1" applyBorder="1" applyAlignment="1">
      <alignment vertical="center"/>
    </xf>
    <xf numFmtId="0" fontId="53" fillId="13" borderId="53" xfId="3" applyFont="1" applyFill="1" applyBorder="1" applyAlignment="1">
      <alignment vertical="center"/>
    </xf>
    <xf numFmtId="0" fontId="54" fillId="13" borderId="52" xfId="3" applyFont="1" applyFill="1" applyBorder="1" applyAlignment="1">
      <alignment vertical="center"/>
    </xf>
    <xf numFmtId="0" fontId="54" fillId="13" borderId="0" xfId="3" applyFont="1" applyFill="1" applyBorder="1" applyAlignment="1">
      <alignment vertical="center"/>
    </xf>
    <xf numFmtId="0" fontId="54" fillId="13" borderId="53" xfId="3" applyFont="1" applyFill="1" applyBorder="1" applyAlignment="1">
      <alignment vertical="center"/>
    </xf>
    <xf numFmtId="0" fontId="54" fillId="12" borderId="0" xfId="3" applyFont="1" applyFill="1" applyAlignment="1">
      <alignment vertical="center"/>
    </xf>
    <xf numFmtId="0" fontId="52" fillId="13" borderId="52" xfId="3" applyFont="1" applyFill="1" applyBorder="1" applyAlignment="1">
      <alignment vertical="center"/>
    </xf>
    <xf numFmtId="0" fontId="55" fillId="13" borderId="0" xfId="3" applyFont="1" applyFill="1" applyBorder="1" applyAlignment="1">
      <alignment vertical="center"/>
    </xf>
    <xf numFmtId="0" fontId="52" fillId="13" borderId="0" xfId="3" applyFont="1" applyFill="1" applyBorder="1" applyAlignment="1">
      <alignment vertical="center"/>
    </xf>
    <xf numFmtId="0" fontId="52" fillId="13" borderId="53" xfId="3" applyFont="1" applyFill="1" applyBorder="1" applyAlignment="1">
      <alignment vertical="center"/>
    </xf>
    <xf numFmtId="0" fontId="56" fillId="13" borderId="0" xfId="3" applyFont="1" applyFill="1" applyBorder="1" applyAlignment="1">
      <alignment vertical="center"/>
    </xf>
    <xf numFmtId="0" fontId="57" fillId="13" borderId="0" xfId="3" applyFont="1" applyFill="1" applyBorder="1" applyAlignment="1">
      <alignment vertical="center"/>
    </xf>
    <xf numFmtId="0" fontId="58" fillId="13" borderId="0" xfId="3" applyFont="1" applyFill="1" applyBorder="1" applyAlignment="1">
      <alignment vertical="center"/>
    </xf>
    <xf numFmtId="0" fontId="59" fillId="13" borderId="0" xfId="3" applyFont="1" applyFill="1" applyBorder="1" applyAlignment="1">
      <alignment vertical="center"/>
    </xf>
    <xf numFmtId="0" fontId="59" fillId="13" borderId="53" xfId="3" applyFont="1" applyFill="1" applyBorder="1" applyAlignment="1">
      <alignment vertical="center"/>
    </xf>
    <xf numFmtId="0" fontId="56" fillId="13" borderId="0" xfId="3" applyFont="1" applyFill="1" applyBorder="1" applyAlignment="1">
      <alignment horizontal="left" vertical="center"/>
    </xf>
    <xf numFmtId="0" fontId="59" fillId="13" borderId="0" xfId="3" applyFont="1" applyFill="1" applyBorder="1" applyAlignment="1">
      <alignment horizontal="left" vertical="center" wrapText="1"/>
    </xf>
    <xf numFmtId="0" fontId="59" fillId="13" borderId="53" xfId="3" applyFont="1" applyFill="1" applyBorder="1" applyAlignment="1">
      <alignment horizontal="left" vertical="center" wrapText="1"/>
    </xf>
    <xf numFmtId="0" fontId="57" fillId="13" borderId="0" xfId="3" applyFont="1" applyFill="1" applyBorder="1" applyAlignment="1">
      <alignment horizontal="left" vertical="center"/>
    </xf>
    <xf numFmtId="0" fontId="60" fillId="13" borderId="0" xfId="3" applyFont="1" applyFill="1" applyBorder="1" applyAlignment="1">
      <alignment vertical="center"/>
    </xf>
    <xf numFmtId="0" fontId="53" fillId="13" borderId="0" xfId="3" applyFont="1" applyFill="1" applyBorder="1" applyAlignment="1">
      <alignment horizontal="left" vertical="center" wrapText="1"/>
    </xf>
    <xf numFmtId="0" fontId="53" fillId="13" borderId="53" xfId="3" applyFont="1" applyFill="1" applyBorder="1" applyAlignment="1">
      <alignment horizontal="left" vertical="center" wrapText="1"/>
    </xf>
    <xf numFmtId="0" fontId="53" fillId="13" borderId="41" xfId="3" applyFont="1" applyFill="1" applyBorder="1" applyAlignment="1">
      <alignment vertical="center"/>
    </xf>
    <xf numFmtId="0" fontId="53" fillId="13" borderId="42" xfId="3" applyFont="1" applyFill="1" applyBorder="1" applyAlignment="1">
      <alignment vertical="center"/>
    </xf>
    <xf numFmtId="0" fontId="61" fillId="13" borderId="42" xfId="3" applyFont="1" applyFill="1" applyBorder="1" applyAlignment="1">
      <alignment vertical="center"/>
    </xf>
    <xf numFmtId="0" fontId="53" fillId="13" borderId="43" xfId="3" applyFont="1" applyFill="1" applyBorder="1" applyAlignment="1">
      <alignment vertical="center"/>
    </xf>
    <xf numFmtId="0" fontId="62" fillId="0" borderId="0" xfId="2" applyFont="1" applyFill="1"/>
    <xf numFmtId="0" fontId="64" fillId="0" borderId="0" xfId="2" applyFont="1" applyFill="1" applyAlignment="1">
      <alignment horizontal="center" vertical="center"/>
    </xf>
    <xf numFmtId="0" fontId="65" fillId="0" borderId="0" xfId="2" applyFont="1" applyFill="1" applyBorder="1" applyAlignment="1">
      <alignment horizontal="left" vertical="center"/>
    </xf>
    <xf numFmtId="0" fontId="12" fillId="4" borderId="2" xfId="2" applyFont="1" applyFill="1" applyBorder="1" applyAlignment="1">
      <alignment horizontal="center" vertical="center" shrinkToFit="1"/>
    </xf>
    <xf numFmtId="0" fontId="66" fillId="0" borderId="0" xfId="2" applyFont="1" applyFill="1" applyBorder="1"/>
    <xf numFmtId="0" fontId="65" fillId="0" borderId="0" xfId="2" applyFont="1" applyFill="1" applyBorder="1" applyAlignment="1">
      <alignment horizontal="right" vertical="center"/>
    </xf>
    <xf numFmtId="184" fontId="65" fillId="0" borderId="0" xfId="2" applyNumberFormat="1" applyFont="1" applyFill="1" applyBorder="1" applyAlignment="1">
      <alignment horizontal="left" vertical="center"/>
    </xf>
    <xf numFmtId="0" fontId="12" fillId="4" borderId="3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67" fillId="0" borderId="0" xfId="2" applyFont="1" applyFill="1"/>
    <xf numFmtId="0" fontId="12" fillId="4" borderId="6" xfId="2" applyFont="1" applyFill="1" applyBorder="1" applyAlignment="1">
      <alignment horizontal="center" vertical="center"/>
    </xf>
    <xf numFmtId="0" fontId="12" fillId="0" borderId="58" xfId="2" applyFont="1" applyFill="1" applyBorder="1" applyAlignment="1">
      <alignment horizontal="center" vertical="center"/>
    </xf>
    <xf numFmtId="0" fontId="67" fillId="0" borderId="0" xfId="2" applyFont="1" applyFill="1" applyAlignment="1">
      <alignment wrapText="1"/>
    </xf>
    <xf numFmtId="0" fontId="12" fillId="4" borderId="2" xfId="2" applyFont="1" applyFill="1" applyBorder="1" applyAlignment="1">
      <alignment horizontal="center" vertical="center"/>
    </xf>
    <xf numFmtId="0" fontId="12" fillId="10" borderId="4" xfId="2" applyFont="1" applyFill="1" applyBorder="1" applyAlignment="1">
      <alignment horizontal="right" vertical="center" shrinkToFit="1"/>
    </xf>
    <xf numFmtId="0" fontId="12" fillId="0" borderId="7" xfId="2" applyFont="1" applyFill="1" applyBorder="1" applyAlignment="1">
      <alignment horizontal="center" vertical="center" shrinkToFit="1"/>
    </xf>
    <xf numFmtId="0" fontId="34" fillId="10" borderId="7" xfId="2" applyFont="1" applyFill="1" applyBorder="1" applyAlignment="1">
      <alignment vertical="center" shrinkToFit="1"/>
    </xf>
    <xf numFmtId="0" fontId="34" fillId="0" borderId="5" xfId="2" applyFont="1" applyBorder="1" applyAlignment="1">
      <alignment horizontal="center" vertical="center" shrinkToFit="1"/>
    </xf>
    <xf numFmtId="0" fontId="34" fillId="0" borderId="14" xfId="2" applyFont="1" applyBorder="1" applyAlignment="1">
      <alignment horizontal="center" vertical="center" shrinkToFit="1"/>
    </xf>
    <xf numFmtId="0" fontId="68" fillId="4" borderId="8" xfId="2" applyFont="1" applyFill="1" applyBorder="1" applyAlignment="1">
      <alignment horizontal="center" vertical="center"/>
    </xf>
    <xf numFmtId="0" fontId="34" fillId="0" borderId="58" xfId="2" applyFont="1" applyBorder="1" applyAlignment="1">
      <alignment horizontal="center" vertical="center" shrinkToFit="1"/>
    </xf>
    <xf numFmtId="0" fontId="12" fillId="10" borderId="16" xfId="2" applyFont="1" applyFill="1" applyBorder="1" applyAlignment="1">
      <alignment horizontal="center" vertical="center" wrapText="1"/>
    </xf>
    <xf numFmtId="0" fontId="12" fillId="10" borderId="17" xfId="2" applyFont="1" applyFill="1" applyBorder="1" applyAlignment="1">
      <alignment horizontal="center" vertical="center"/>
    </xf>
    <xf numFmtId="0" fontId="12" fillId="10" borderId="18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/>
    </xf>
    <xf numFmtId="0" fontId="12" fillId="10" borderId="33" xfId="2" applyFont="1" applyFill="1" applyBorder="1" applyAlignment="1">
      <alignment horizontal="center" vertical="center" wrapText="1"/>
    </xf>
    <xf numFmtId="0" fontId="12" fillId="10" borderId="16" xfId="2" applyFont="1" applyFill="1" applyBorder="1" applyAlignment="1">
      <alignment vertical="center"/>
    </xf>
    <xf numFmtId="0" fontId="67" fillId="10" borderId="16" xfId="2" applyFont="1" applyFill="1" applyBorder="1" applyAlignment="1">
      <alignment horizontal="center" vertical="center" wrapText="1"/>
    </xf>
    <xf numFmtId="0" fontId="67" fillId="0" borderId="0" xfId="2" applyFont="1" applyFill="1" applyBorder="1" applyAlignment="1">
      <alignment vertical="center" wrapText="1"/>
    </xf>
    <xf numFmtId="0" fontId="12" fillId="10" borderId="34" xfId="2" applyFont="1" applyFill="1" applyBorder="1" applyAlignment="1">
      <alignment horizontal="center" vertical="center" wrapText="1"/>
    </xf>
    <xf numFmtId="0" fontId="12" fillId="10" borderId="17" xfId="2" applyFont="1" applyFill="1" applyBorder="1" applyAlignment="1">
      <alignment vertical="center"/>
    </xf>
    <xf numFmtId="0" fontId="67" fillId="10" borderId="17" xfId="2" applyFont="1" applyFill="1" applyBorder="1" applyAlignment="1">
      <alignment horizontal="center" vertical="center" wrapText="1"/>
    </xf>
    <xf numFmtId="0" fontId="12" fillId="10" borderId="35" xfId="2" applyFont="1" applyFill="1" applyBorder="1" applyAlignment="1">
      <alignment horizontal="center" vertical="center" wrapText="1"/>
    </xf>
    <xf numFmtId="0" fontId="12" fillId="10" borderId="18" xfId="2" applyFont="1" applyFill="1" applyBorder="1" applyAlignment="1">
      <alignment vertical="center"/>
    </xf>
    <xf numFmtId="0" fontId="67" fillId="10" borderId="18" xfId="2" applyFont="1" applyFill="1" applyBorder="1" applyAlignment="1">
      <alignment horizontal="center" vertical="center" wrapText="1"/>
    </xf>
    <xf numFmtId="3" fontId="12" fillId="10" borderId="33" xfId="2" applyNumberFormat="1" applyFont="1" applyFill="1" applyBorder="1" applyAlignment="1">
      <alignment horizontal="right" vertical="center"/>
    </xf>
    <xf numFmtId="0" fontId="12" fillId="0" borderId="20" xfId="2" applyFont="1" applyFill="1" applyBorder="1" applyAlignment="1">
      <alignment horizontal="center" vertical="center"/>
    </xf>
    <xf numFmtId="176" fontId="12" fillId="10" borderId="16" xfId="2" applyNumberFormat="1" applyFont="1" applyFill="1" applyBorder="1" applyAlignment="1">
      <alignment horizontal="right" vertical="center"/>
    </xf>
    <xf numFmtId="3" fontId="12" fillId="10" borderId="34" xfId="2" applyNumberFormat="1" applyFont="1" applyFill="1" applyBorder="1" applyAlignment="1">
      <alignment horizontal="right" vertical="center"/>
    </xf>
    <xf numFmtId="0" fontId="12" fillId="0" borderId="21" xfId="2" applyFont="1" applyFill="1" applyBorder="1" applyAlignment="1">
      <alignment horizontal="center" vertical="center"/>
    </xf>
    <xf numFmtId="176" fontId="12" fillId="10" borderId="17" xfId="2" applyNumberFormat="1" applyFont="1" applyFill="1" applyBorder="1" applyAlignment="1">
      <alignment horizontal="right" vertical="center"/>
    </xf>
    <xf numFmtId="3" fontId="12" fillId="10" borderId="35" xfId="2" applyNumberFormat="1" applyFont="1" applyFill="1" applyBorder="1" applyAlignment="1">
      <alignment horizontal="right" vertical="center"/>
    </xf>
    <xf numFmtId="0" fontId="12" fillId="0" borderId="22" xfId="2" applyFont="1" applyFill="1" applyBorder="1" applyAlignment="1">
      <alignment horizontal="center" vertical="center"/>
    </xf>
    <xf numFmtId="176" fontId="12" fillId="10" borderId="18" xfId="2" applyNumberFormat="1" applyFont="1" applyFill="1" applyBorder="1" applyAlignment="1">
      <alignment horizontal="right" vertical="center"/>
    </xf>
    <xf numFmtId="0" fontId="33" fillId="0" borderId="0" xfId="2"/>
    <xf numFmtId="0" fontId="12" fillId="4" borderId="2" xfId="2" applyFont="1" applyFill="1" applyBorder="1" applyAlignment="1">
      <alignment horizontal="center" vertical="center" wrapText="1"/>
    </xf>
    <xf numFmtId="3" fontId="12" fillId="4" borderId="2" xfId="2" applyNumberFormat="1" applyFont="1" applyFill="1" applyBorder="1" applyAlignment="1">
      <alignment horizontal="center" vertical="center"/>
    </xf>
    <xf numFmtId="0" fontId="67" fillId="0" borderId="0" xfId="2" applyFont="1" applyFill="1" applyAlignment="1">
      <alignment vertical="center"/>
    </xf>
    <xf numFmtId="0" fontId="67" fillId="0" borderId="0" xfId="2" applyFont="1" applyFill="1" applyAlignment="1">
      <alignment vertical="center" wrapText="1"/>
    </xf>
    <xf numFmtId="182" fontId="12" fillId="10" borderId="16" xfId="2" applyNumberFormat="1" applyFont="1" applyFill="1" applyBorder="1" applyAlignment="1">
      <alignment horizontal="right" vertical="center" wrapText="1"/>
    </xf>
    <xf numFmtId="182" fontId="12" fillId="10" borderId="16" xfId="2" applyNumberFormat="1" applyFont="1" applyFill="1" applyBorder="1" applyAlignment="1">
      <alignment horizontal="right" vertical="center"/>
    </xf>
    <xf numFmtId="0" fontId="12" fillId="10" borderId="17" xfId="2" applyFont="1" applyFill="1" applyBorder="1" applyAlignment="1">
      <alignment horizontal="center" vertical="center" wrapText="1"/>
    </xf>
    <xf numFmtId="182" fontId="12" fillId="10" borderId="17" xfId="2" applyNumberFormat="1" applyFont="1" applyFill="1" applyBorder="1" applyAlignment="1">
      <alignment horizontal="right" vertical="center" wrapText="1"/>
    </xf>
    <xf numFmtId="182" fontId="12" fillId="10" borderId="17" xfId="2" applyNumberFormat="1" applyFont="1" applyFill="1" applyBorder="1" applyAlignment="1">
      <alignment horizontal="right" vertical="center"/>
    </xf>
    <xf numFmtId="182" fontId="12" fillId="10" borderId="18" xfId="2" applyNumberFormat="1" applyFont="1" applyFill="1" applyBorder="1" applyAlignment="1">
      <alignment horizontal="right" vertical="center" wrapText="1"/>
    </xf>
    <xf numFmtId="182" fontId="12" fillId="10" borderId="18" xfId="2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82" fontId="12" fillId="0" borderId="0" xfId="2" applyNumberFormat="1" applyFont="1" applyFill="1" applyBorder="1" applyAlignment="1">
      <alignment horizontal="right" vertical="center" wrapText="1"/>
    </xf>
    <xf numFmtId="182" fontId="12" fillId="0" borderId="0" xfId="2" applyNumberFormat="1" applyFont="1" applyFill="1" applyBorder="1" applyAlignment="1">
      <alignment horizontal="right" vertical="center"/>
    </xf>
    <xf numFmtId="0" fontId="34" fillId="0" borderId="0" xfId="2" applyFont="1" applyBorder="1" applyAlignment="1">
      <alignment horizontal="right" vertical="center"/>
    </xf>
    <xf numFmtId="0" fontId="34" fillId="0" borderId="0" xfId="2" applyFont="1" applyFill="1" applyBorder="1" applyAlignment="1"/>
    <xf numFmtId="0" fontId="33" fillId="0" borderId="0" xfId="2" applyBorder="1" applyAlignment="1"/>
    <xf numFmtId="0" fontId="36" fillId="0" borderId="0" xfId="2" applyFont="1" applyAlignment="1">
      <alignment vertical="center"/>
    </xf>
    <xf numFmtId="0" fontId="64" fillId="14" borderId="0" xfId="2" applyFont="1" applyFill="1" applyAlignment="1">
      <alignment horizontal="center" vertical="center"/>
    </xf>
    <xf numFmtId="0" fontId="12" fillId="4" borderId="2" xfId="2" applyFont="1" applyFill="1" applyBorder="1" applyAlignment="1">
      <alignment horizontal="left" vertical="center"/>
    </xf>
    <xf numFmtId="0" fontId="65" fillId="0" borderId="0" xfId="2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/>
    </xf>
    <xf numFmtId="0" fontId="65" fillId="14" borderId="0" xfId="2" applyFont="1" applyFill="1" applyBorder="1" applyAlignment="1">
      <alignment horizontal="left" vertical="center"/>
    </xf>
    <xf numFmtId="0" fontId="36" fillId="14" borderId="0" xfId="2" applyFont="1" applyFill="1"/>
    <xf numFmtId="0" fontId="36" fillId="0" borderId="0" xfId="2" applyFont="1"/>
    <xf numFmtId="0" fontId="34" fillId="4" borderId="2" xfId="2" applyFont="1" applyFill="1" applyBorder="1" applyAlignment="1">
      <alignment horizontal="center" vertical="center" shrinkToFit="1"/>
    </xf>
    <xf numFmtId="9" fontId="34" fillId="14" borderId="16" xfId="2" applyNumberFormat="1" applyFont="1" applyFill="1" applyBorder="1" applyAlignment="1">
      <alignment vertical="center" shrinkToFit="1"/>
    </xf>
    <xf numFmtId="176" fontId="34" fillId="10" borderId="16" xfId="2" applyNumberFormat="1" applyFont="1" applyFill="1" applyBorder="1" applyAlignment="1">
      <alignment horizontal="right" vertical="center" shrinkToFit="1"/>
    </xf>
    <xf numFmtId="9" fontId="34" fillId="14" borderId="17" xfId="2" applyNumberFormat="1" applyFont="1" applyFill="1" applyBorder="1" applyAlignment="1">
      <alignment vertical="center" shrinkToFit="1"/>
    </xf>
    <xf numFmtId="176" fontId="34" fillId="10" borderId="17" xfId="2" applyNumberFormat="1" applyFont="1" applyFill="1" applyBorder="1" applyAlignment="1">
      <alignment horizontal="right" vertical="center" shrinkToFit="1"/>
    </xf>
    <xf numFmtId="9" fontId="34" fillId="14" borderId="18" xfId="2" applyNumberFormat="1" applyFont="1" applyFill="1" applyBorder="1" applyAlignment="1">
      <alignment vertical="center" shrinkToFit="1"/>
    </xf>
    <xf numFmtId="176" fontId="34" fillId="10" borderId="18" xfId="2" applyNumberFormat="1" applyFont="1" applyFill="1" applyBorder="1" applyAlignment="1">
      <alignment horizontal="right" vertical="center" shrinkToFit="1"/>
    </xf>
    <xf numFmtId="176" fontId="34" fillId="14" borderId="2" xfId="2" applyNumberFormat="1" applyFont="1" applyFill="1" applyBorder="1" applyAlignment="1">
      <alignment horizontal="right" vertical="center" shrinkToFit="1"/>
    </xf>
    <xf numFmtId="0" fontId="34" fillId="0" borderId="0" xfId="2" applyFont="1"/>
    <xf numFmtId="0" fontId="36" fillId="14" borderId="0" xfId="2" applyFont="1" applyFill="1" applyAlignment="1">
      <alignment vertical="center"/>
    </xf>
    <xf numFmtId="176" fontId="34" fillId="10" borderId="16" xfId="2" applyNumberFormat="1" applyFont="1" applyFill="1" applyBorder="1" applyAlignment="1">
      <alignment horizontal="right" vertical="center"/>
    </xf>
    <xf numFmtId="176" fontId="34" fillId="10" borderId="17" xfId="2" applyNumberFormat="1" applyFont="1" applyFill="1" applyBorder="1" applyAlignment="1">
      <alignment horizontal="right" vertical="center"/>
    </xf>
    <xf numFmtId="176" fontId="34" fillId="10" borderId="18" xfId="2" applyNumberFormat="1" applyFont="1" applyFill="1" applyBorder="1" applyAlignment="1">
      <alignment horizontal="right" vertical="center"/>
    </xf>
    <xf numFmtId="176" fontId="34" fillId="14" borderId="2" xfId="2" applyNumberFormat="1" applyFont="1" applyFill="1" applyBorder="1" applyAlignment="1">
      <alignment horizontal="right" vertical="center"/>
    </xf>
    <xf numFmtId="0" fontId="72" fillId="4" borderId="2" xfId="2" applyFont="1" applyFill="1" applyBorder="1" applyAlignment="1">
      <alignment horizontal="center" vertical="center"/>
    </xf>
    <xf numFmtId="0" fontId="63" fillId="0" borderId="0" xfId="2" applyFont="1" applyFill="1" applyAlignment="1">
      <alignment horizontal="center" vertical="center"/>
    </xf>
    <xf numFmtId="0" fontId="65" fillId="4" borderId="2" xfId="2" applyFont="1" applyFill="1" applyBorder="1" applyAlignment="1">
      <alignment horizontal="center" vertical="center"/>
    </xf>
    <xf numFmtId="0" fontId="72" fillId="0" borderId="0" xfId="2" applyFont="1" applyFill="1" applyBorder="1" applyAlignment="1">
      <alignment horizontal="center" vertical="center"/>
    </xf>
    <xf numFmtId="0" fontId="72" fillId="0" borderId="0" xfId="2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84" fontId="65" fillId="0" borderId="0" xfId="2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6" fillId="0" borderId="0" xfId="2" applyFont="1" applyAlignment="1">
      <alignment horizontal="left" vertical="center"/>
    </xf>
    <xf numFmtId="0" fontId="34" fillId="0" borderId="0" xfId="2" applyFont="1" applyAlignment="1">
      <alignment horizontal="center" vertical="center"/>
    </xf>
    <xf numFmtId="0" fontId="34" fillId="4" borderId="2" xfId="2" applyFont="1" applyFill="1" applyBorder="1" applyAlignment="1">
      <alignment horizontal="center" vertical="center"/>
    </xf>
    <xf numFmtId="3" fontId="36" fillId="10" borderId="4" xfId="2" applyNumberFormat="1" applyFont="1" applyFill="1" applyBorder="1" applyAlignment="1">
      <alignment horizontal="right" vertical="center"/>
    </xf>
    <xf numFmtId="0" fontId="38" fillId="5" borderId="148" xfId="2" applyFont="1" applyFill="1" applyBorder="1" applyAlignment="1">
      <alignment horizontal="center" vertical="center"/>
    </xf>
    <xf numFmtId="0" fontId="74" fillId="0" borderId="168" xfId="2" applyFont="1" applyBorder="1" applyAlignment="1">
      <alignment horizontal="center" vertical="center"/>
    </xf>
    <xf numFmtId="0" fontId="74" fillId="0" borderId="169" xfId="2" applyFont="1" applyBorder="1" applyAlignment="1">
      <alignment horizontal="center" vertical="center"/>
    </xf>
    <xf numFmtId="0" fontId="34" fillId="2" borderId="170" xfId="2" applyFont="1" applyFill="1" applyBorder="1" applyAlignment="1">
      <alignment horizontal="center" vertical="center"/>
    </xf>
    <xf numFmtId="0" fontId="74" fillId="0" borderId="171" xfId="2" applyFont="1" applyBorder="1" applyAlignment="1">
      <alignment horizontal="center" vertical="center"/>
    </xf>
    <xf numFmtId="0" fontId="74" fillId="0" borderId="172" xfId="2" applyFont="1" applyBorder="1" applyAlignment="1">
      <alignment horizontal="center" vertical="center"/>
    </xf>
    <xf numFmtId="0" fontId="34" fillId="2" borderId="172" xfId="2" applyFont="1" applyFill="1" applyBorder="1" applyAlignment="1">
      <alignment horizontal="center" vertical="center"/>
    </xf>
    <xf numFmtId="0" fontId="38" fillId="5" borderId="17" xfId="2" applyFont="1" applyFill="1" applyBorder="1" applyAlignment="1">
      <alignment horizontal="center" vertical="center"/>
    </xf>
    <xf numFmtId="0" fontId="34" fillId="2" borderId="173" xfId="2" applyFont="1" applyFill="1" applyBorder="1" applyAlignment="1">
      <alignment horizontal="center" vertical="center"/>
    </xf>
    <xf numFmtId="0" fontId="34" fillId="15" borderId="172" xfId="2" applyFont="1" applyFill="1" applyBorder="1" applyAlignment="1">
      <alignment horizontal="center" vertical="center"/>
    </xf>
    <xf numFmtId="0" fontId="37" fillId="5" borderId="126" xfId="2" applyFont="1" applyFill="1" applyBorder="1" applyAlignment="1">
      <alignment horizontal="center" vertical="center" wrapText="1"/>
    </xf>
    <xf numFmtId="0" fontId="37" fillId="5" borderId="174" xfId="2" applyFont="1" applyFill="1" applyBorder="1" applyAlignment="1">
      <alignment horizontal="center" vertical="center" wrapText="1"/>
    </xf>
    <xf numFmtId="0" fontId="37" fillId="5" borderId="174" xfId="2" applyFont="1" applyFill="1" applyBorder="1" applyAlignment="1">
      <alignment horizontal="center" vertical="center"/>
    </xf>
    <xf numFmtId="0" fontId="37" fillId="5" borderId="127" xfId="2" applyFont="1" applyFill="1" applyBorder="1" applyAlignment="1">
      <alignment horizontal="center" vertical="center"/>
    </xf>
    <xf numFmtId="0" fontId="37" fillId="5" borderId="33" xfId="2" applyFont="1" applyFill="1" applyBorder="1" applyAlignment="1">
      <alignment horizontal="center" vertical="center"/>
    </xf>
    <xf numFmtId="0" fontId="76" fillId="0" borderId="120" xfId="2" applyFont="1" applyFill="1" applyBorder="1" applyAlignment="1">
      <alignment horizontal="center" vertical="center"/>
    </xf>
    <xf numFmtId="0" fontId="76" fillId="0" borderId="175" xfId="2" applyFont="1" applyFill="1" applyBorder="1" applyAlignment="1">
      <alignment horizontal="center" vertical="center"/>
    </xf>
    <xf numFmtId="0" fontId="36" fillId="0" borderId="175" xfId="2" applyFont="1" applyFill="1" applyBorder="1" applyAlignment="1">
      <alignment horizontal="center" vertical="center"/>
    </xf>
    <xf numFmtId="0" fontId="76" fillId="0" borderId="121" xfId="2" applyFont="1" applyFill="1" applyBorder="1" applyAlignment="1">
      <alignment horizontal="center" vertical="center"/>
    </xf>
    <xf numFmtId="0" fontId="37" fillId="5" borderId="34" xfId="2" applyFont="1" applyFill="1" applyBorder="1" applyAlignment="1">
      <alignment horizontal="center" vertical="center"/>
    </xf>
    <xf numFmtId="0" fontId="76" fillId="0" borderId="122" xfId="2" applyFont="1" applyFill="1" applyBorder="1" applyAlignment="1">
      <alignment horizontal="center" vertical="center"/>
    </xf>
    <xf numFmtId="0" fontId="76" fillId="0" borderId="172" xfId="2" applyFont="1" applyFill="1" applyBorder="1" applyAlignment="1">
      <alignment horizontal="center" vertical="center"/>
    </xf>
    <xf numFmtId="0" fontId="36" fillId="0" borderId="172" xfId="2" applyFont="1" applyFill="1" applyBorder="1" applyAlignment="1">
      <alignment horizontal="center" vertical="center"/>
    </xf>
    <xf numFmtId="0" fontId="76" fillId="0" borderId="123" xfId="2" applyFont="1" applyFill="1" applyBorder="1" applyAlignment="1">
      <alignment horizontal="center" vertical="center"/>
    </xf>
    <xf numFmtId="0" fontId="37" fillId="5" borderId="35" xfId="2" applyFont="1" applyFill="1" applyBorder="1" applyAlignment="1">
      <alignment horizontal="center" vertical="center"/>
    </xf>
    <xf numFmtId="0" fontId="76" fillId="0" borderId="124" xfId="2" applyFont="1" applyFill="1" applyBorder="1" applyAlignment="1">
      <alignment horizontal="center" vertical="center"/>
    </xf>
    <xf numFmtId="0" fontId="76" fillId="0" borderId="176" xfId="2" applyFont="1" applyFill="1" applyBorder="1" applyAlignment="1">
      <alignment horizontal="center" vertical="center"/>
    </xf>
    <xf numFmtId="0" fontId="76" fillId="0" borderId="125" xfId="2" applyFont="1" applyFill="1" applyBorder="1" applyAlignment="1">
      <alignment horizontal="center" vertical="center"/>
    </xf>
    <xf numFmtId="0" fontId="77" fillId="0" borderId="0" xfId="0" applyFont="1">
      <alignment vertical="center"/>
    </xf>
    <xf numFmtId="0" fontId="4" fillId="0" borderId="0" xfId="0" applyFont="1">
      <alignment vertical="center"/>
    </xf>
    <xf numFmtId="0" fontId="69" fillId="0" borderId="0" xfId="0" applyFont="1">
      <alignment vertical="center"/>
    </xf>
    <xf numFmtId="0" fontId="78" fillId="4" borderId="2" xfId="0" applyFont="1" applyFill="1" applyBorder="1" applyAlignment="1">
      <alignment horizontal="center" vertical="center"/>
    </xf>
    <xf numFmtId="0" fontId="79" fillId="4" borderId="2" xfId="0" applyFont="1" applyFill="1" applyBorder="1" applyAlignment="1">
      <alignment horizontal="center" vertical="center"/>
    </xf>
    <xf numFmtId="0" fontId="79" fillId="4" borderId="2" xfId="0" applyFont="1" applyFill="1" applyBorder="1" applyAlignment="1">
      <alignment horizontal="center" vertical="center" textRotation="255"/>
    </xf>
    <xf numFmtId="0" fontId="25" fillId="0" borderId="2" xfId="0" applyFont="1" applyBorder="1" applyAlignment="1">
      <alignment vertical="center" wrapText="1"/>
    </xf>
    <xf numFmtId="0" fontId="79" fillId="4" borderId="2" xfId="0" applyFont="1" applyFill="1" applyBorder="1" applyAlignment="1">
      <alignment horizontal="center" vertical="center" textRotation="255" wrapText="1"/>
    </xf>
    <xf numFmtId="0" fontId="77" fillId="14" borderId="0" xfId="0" applyFont="1" applyFill="1">
      <alignment vertical="center"/>
    </xf>
    <xf numFmtId="0" fontId="4" fillId="14" borderId="0" xfId="0" applyFont="1" applyFill="1">
      <alignment vertical="center"/>
    </xf>
    <xf numFmtId="0" fontId="69" fillId="14" borderId="0" xfId="0" applyFont="1" applyFill="1">
      <alignment vertical="center"/>
    </xf>
    <xf numFmtId="0" fontId="25" fillId="14" borderId="2" xfId="0" applyFont="1" applyFill="1" applyBorder="1" applyAlignment="1">
      <alignment vertical="center" wrapText="1"/>
    </xf>
    <xf numFmtId="176" fontId="3" fillId="2" borderId="1" xfId="0" applyNumberFormat="1" applyFont="1" applyFill="1" applyBorder="1" applyProtection="1">
      <alignment vertical="center"/>
      <protection locked="0"/>
    </xf>
    <xf numFmtId="182" fontId="3" fillId="2" borderId="1" xfId="0" applyNumberFormat="1" applyFont="1" applyFill="1" applyBorder="1" applyProtection="1">
      <alignment vertical="center"/>
      <protection locked="0"/>
    </xf>
    <xf numFmtId="182" fontId="3" fillId="2" borderId="2" xfId="1" applyNumberFormat="1" applyFont="1" applyFill="1" applyBorder="1" applyAlignment="1" applyProtection="1">
      <alignment vertical="center" shrinkToFit="1"/>
      <protection locked="0"/>
    </xf>
    <xf numFmtId="182" fontId="3" fillId="0" borderId="2" xfId="1" applyNumberFormat="1" applyFont="1" applyFill="1" applyBorder="1" applyAlignment="1">
      <alignment vertical="center" shrinkToFit="1"/>
    </xf>
    <xf numFmtId="182" fontId="3" fillId="2" borderId="16" xfId="1" applyNumberFormat="1" applyFont="1" applyFill="1" applyBorder="1" applyAlignment="1" applyProtection="1">
      <alignment vertical="center" shrinkToFit="1"/>
      <protection locked="0"/>
    </xf>
    <xf numFmtId="182" fontId="3" fillId="0" borderId="17" xfId="1" applyNumberFormat="1" applyFont="1" applyFill="1" applyBorder="1" applyAlignment="1">
      <alignment vertical="center" shrinkToFit="1"/>
    </xf>
    <xf numFmtId="182" fontId="3" fillId="2" borderId="18" xfId="1" applyNumberFormat="1" applyFont="1" applyFill="1" applyBorder="1" applyAlignment="1" applyProtection="1">
      <alignment vertical="center" shrinkToFit="1"/>
      <protection locked="0"/>
    </xf>
    <xf numFmtId="182" fontId="3" fillId="0" borderId="2" xfId="1" applyNumberFormat="1" applyFont="1" applyBorder="1" applyAlignment="1">
      <alignment vertical="center" shrinkToFit="1"/>
    </xf>
    <xf numFmtId="182" fontId="3" fillId="2" borderId="17" xfId="1" applyNumberFormat="1" applyFont="1" applyFill="1" applyBorder="1" applyAlignment="1" applyProtection="1">
      <alignment vertical="center" shrinkToFit="1"/>
      <protection locked="0"/>
    </xf>
    <xf numFmtId="182" fontId="3" fillId="2" borderId="65" xfId="1" applyNumberFormat="1" applyFont="1" applyFill="1" applyBorder="1" applyAlignment="1" applyProtection="1">
      <alignment vertical="center" shrinkToFit="1"/>
      <protection locked="0"/>
    </xf>
    <xf numFmtId="182" fontId="3" fillId="2" borderId="28" xfId="1" applyNumberFormat="1" applyFont="1" applyFill="1" applyBorder="1" applyAlignment="1" applyProtection="1">
      <alignment vertical="center" shrinkToFit="1"/>
      <protection locked="0"/>
    </xf>
    <xf numFmtId="182" fontId="3" fillId="0" borderId="2" xfId="0" applyNumberFormat="1" applyFont="1" applyBorder="1" applyAlignment="1">
      <alignment vertical="center" shrinkToFit="1"/>
    </xf>
    <xf numFmtId="182" fontId="3" fillId="2" borderId="2" xfId="0" applyNumberFormat="1" applyFont="1" applyFill="1" applyBorder="1" applyAlignment="1" applyProtection="1">
      <alignment vertical="center" shrinkToFit="1"/>
      <protection locked="0"/>
    </xf>
    <xf numFmtId="182" fontId="3" fillId="0" borderId="0" xfId="0" applyNumberFormat="1" applyFont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179" fontId="3" fillId="0" borderId="2" xfId="1" applyNumberFormat="1" applyFont="1" applyBorder="1" applyAlignment="1">
      <alignment vertical="center" shrinkToFit="1"/>
    </xf>
    <xf numFmtId="182" fontId="3" fillId="2" borderId="18" xfId="0" applyNumberFormat="1" applyFont="1" applyFill="1" applyBorder="1" applyAlignment="1" applyProtection="1">
      <alignment vertical="center" shrinkToFit="1"/>
      <protection locked="0"/>
    </xf>
    <xf numFmtId="182" fontId="3" fillId="2" borderId="26" xfId="1" applyNumberFormat="1" applyFont="1" applyFill="1" applyBorder="1" applyAlignment="1" applyProtection="1">
      <alignment vertical="center" shrinkToFit="1"/>
      <protection locked="0"/>
    </xf>
    <xf numFmtId="182" fontId="3" fillId="2" borderId="16" xfId="0" applyNumberFormat="1" applyFont="1" applyFill="1" applyBorder="1" applyAlignment="1" applyProtection="1">
      <alignment vertical="center" shrinkToFit="1"/>
      <protection locked="0"/>
    </xf>
    <xf numFmtId="38" fontId="3" fillId="2" borderId="2" xfId="1" applyFont="1" applyFill="1" applyBorder="1" applyAlignment="1" applyProtection="1">
      <alignment vertical="center" shrinkToFit="1"/>
      <protection locked="0"/>
    </xf>
    <xf numFmtId="38" fontId="3" fillId="2" borderId="16" xfId="1" applyFont="1" applyFill="1" applyBorder="1" applyAlignment="1" applyProtection="1">
      <alignment vertical="center" shrinkToFit="1"/>
      <protection locked="0"/>
    </xf>
    <xf numFmtId="38" fontId="3" fillId="2" borderId="18" xfId="1" applyFont="1" applyFill="1" applyBorder="1" applyAlignment="1" applyProtection="1">
      <alignment vertical="center" shrinkToFit="1"/>
      <protection locked="0"/>
    </xf>
    <xf numFmtId="182" fontId="3" fillId="0" borderId="7" xfId="0" applyNumberFormat="1" applyFont="1" applyBorder="1" applyAlignment="1">
      <alignment vertical="center" shrinkToFit="1"/>
    </xf>
    <xf numFmtId="38" fontId="3" fillId="2" borderId="145" xfId="1" applyFont="1" applyFill="1" applyBorder="1" applyAlignment="1" applyProtection="1">
      <alignment vertical="center" shrinkToFit="1"/>
      <protection locked="0"/>
    </xf>
    <xf numFmtId="38" fontId="3" fillId="2" borderId="146" xfId="1" applyFont="1" applyFill="1" applyBorder="1" applyAlignment="1" applyProtection="1">
      <alignment vertical="center" shrinkToFit="1"/>
      <protection locked="0"/>
    </xf>
    <xf numFmtId="182" fontId="3" fillId="0" borderId="0" xfId="0" applyNumberFormat="1" applyFont="1" applyAlignment="1">
      <alignment vertical="center" shrinkToFit="1"/>
    </xf>
    <xf numFmtId="182" fontId="3" fillId="0" borderId="2" xfId="1" applyNumberFormat="1" applyFont="1" applyBorder="1" applyAlignment="1" applyProtection="1">
      <alignment vertical="center" shrinkToFit="1"/>
      <protection hidden="1"/>
    </xf>
    <xf numFmtId="182" fontId="3" fillId="0" borderId="2" xfId="0" applyNumberFormat="1" applyFont="1" applyBorder="1" applyAlignment="1" applyProtection="1">
      <alignment vertical="center" shrinkToFit="1"/>
      <protection hidden="1"/>
    </xf>
    <xf numFmtId="182" fontId="3" fillId="0" borderId="2" xfId="1" applyNumberFormat="1" applyFont="1" applyFill="1" applyBorder="1" applyAlignment="1" applyProtection="1">
      <alignment vertical="center" shrinkToFit="1"/>
      <protection hidden="1"/>
    </xf>
    <xf numFmtId="182" fontId="4" fillId="0" borderId="20" xfId="1" applyNumberFormat="1" applyFont="1" applyBorder="1" applyAlignment="1" applyProtection="1">
      <alignment vertical="center" shrinkToFit="1"/>
      <protection hidden="1"/>
    </xf>
    <xf numFmtId="182" fontId="4" fillId="2" borderId="120" xfId="1" applyNumberFormat="1" applyFont="1" applyFill="1" applyBorder="1" applyAlignment="1" applyProtection="1">
      <alignment vertical="center" shrinkToFit="1"/>
      <protection locked="0"/>
    </xf>
    <xf numFmtId="182" fontId="4" fillId="0" borderId="21" xfId="1" applyNumberFormat="1" applyFont="1" applyBorder="1" applyAlignment="1" applyProtection="1">
      <alignment vertical="center" shrinkToFit="1"/>
      <protection hidden="1"/>
    </xf>
    <xf numFmtId="182" fontId="4" fillId="2" borderId="122" xfId="1" applyNumberFormat="1" applyFont="1" applyFill="1" applyBorder="1" applyAlignment="1" applyProtection="1">
      <alignment vertical="center" shrinkToFit="1"/>
      <protection locked="0"/>
    </xf>
    <xf numFmtId="182" fontId="4" fillId="0" borderId="22" xfId="1" applyNumberFormat="1" applyFont="1" applyBorder="1" applyAlignment="1" applyProtection="1">
      <alignment vertical="center" shrinkToFit="1"/>
      <protection hidden="1"/>
    </xf>
    <xf numFmtId="182" fontId="4" fillId="2" borderId="124" xfId="1" applyNumberFormat="1" applyFont="1" applyFill="1" applyBorder="1" applyAlignment="1" applyProtection="1">
      <alignment vertical="center" shrinkToFit="1"/>
      <protection locked="0"/>
    </xf>
    <xf numFmtId="182" fontId="4" fillId="0" borderId="2" xfId="1" applyNumberFormat="1" applyFont="1" applyBorder="1" applyAlignment="1" applyProtection="1">
      <alignment vertical="center" shrinkToFit="1"/>
      <protection hidden="1"/>
    </xf>
    <xf numFmtId="182" fontId="4" fillId="0" borderId="70" xfId="1" applyNumberFormat="1" applyFont="1" applyBorder="1" applyAlignment="1" applyProtection="1">
      <alignment vertical="center" shrinkToFit="1"/>
      <protection hidden="1"/>
    </xf>
    <xf numFmtId="182" fontId="4" fillId="7" borderId="2" xfId="1" applyNumberFormat="1" applyFont="1" applyFill="1" applyBorder="1" applyAlignment="1" applyProtection="1">
      <alignment vertical="center" shrinkToFit="1"/>
      <protection hidden="1"/>
    </xf>
    <xf numFmtId="182" fontId="4" fillId="7" borderId="70" xfId="1" applyNumberFormat="1" applyFont="1" applyFill="1" applyBorder="1" applyAlignment="1" applyProtection="1">
      <alignment vertical="center" shrinkToFit="1"/>
      <protection hidden="1"/>
    </xf>
    <xf numFmtId="182" fontId="4" fillId="7" borderId="69" xfId="1" applyNumberFormat="1" applyFont="1" applyFill="1" applyBorder="1" applyAlignment="1" applyProtection="1">
      <alignment vertical="center" shrinkToFit="1"/>
      <protection hidden="1"/>
    </xf>
    <xf numFmtId="182" fontId="3" fillId="0" borderId="50" xfId="1" applyNumberFormat="1" applyFont="1" applyBorder="1" applyAlignment="1" applyProtection="1">
      <alignment vertical="center" shrinkToFit="1"/>
      <protection hidden="1"/>
    </xf>
    <xf numFmtId="182" fontId="3" fillId="0" borderId="120" xfId="1" applyNumberFormat="1" applyFont="1" applyBorder="1" applyAlignment="1" applyProtection="1">
      <alignment vertical="center" shrinkToFit="1"/>
      <protection hidden="1"/>
    </xf>
    <xf numFmtId="182" fontId="3" fillId="0" borderId="32" xfId="1" applyNumberFormat="1" applyFont="1" applyBorder="1" applyAlignment="1" applyProtection="1">
      <alignment vertical="center" shrinkToFit="1"/>
      <protection hidden="1"/>
    </xf>
    <xf numFmtId="182" fontId="3" fillId="0" borderId="122" xfId="1" applyNumberFormat="1" applyFont="1" applyBorder="1" applyAlignment="1" applyProtection="1">
      <alignment vertical="center" shrinkToFit="1"/>
      <protection hidden="1"/>
    </xf>
    <xf numFmtId="182" fontId="3" fillId="0" borderId="51" xfId="1" applyNumberFormat="1" applyFont="1" applyBorder="1" applyAlignment="1" applyProtection="1">
      <alignment vertical="center" shrinkToFit="1"/>
      <protection hidden="1"/>
    </xf>
    <xf numFmtId="182" fontId="3" fillId="0" borderId="124" xfId="1" applyNumberFormat="1" applyFont="1" applyBorder="1" applyAlignment="1" applyProtection="1">
      <alignment vertical="center" shrinkToFit="1"/>
      <protection hidden="1"/>
    </xf>
    <xf numFmtId="182" fontId="3" fillId="0" borderId="3" xfId="0" applyNumberFormat="1" applyFont="1" applyBorder="1" applyAlignment="1" applyProtection="1">
      <alignment vertical="center" shrinkToFit="1"/>
      <protection hidden="1"/>
    </xf>
    <xf numFmtId="182" fontId="3" fillId="0" borderId="126" xfId="0" applyNumberFormat="1" applyFont="1" applyBorder="1" applyAlignment="1" applyProtection="1">
      <alignment vertical="center" shrinkToFit="1"/>
      <protection hidden="1"/>
    </xf>
    <xf numFmtId="182" fontId="3" fillId="7" borderId="77" xfId="0" applyNumberFormat="1" applyFont="1" applyFill="1" applyBorder="1" applyAlignment="1" applyProtection="1">
      <alignment vertical="center" shrinkToFit="1"/>
      <protection hidden="1"/>
    </xf>
    <xf numFmtId="182" fontId="3" fillId="7" borderId="128" xfId="0" applyNumberFormat="1" applyFont="1" applyFill="1" applyBorder="1" applyAlignment="1" applyProtection="1">
      <alignment vertical="center" shrinkToFit="1"/>
      <protection hidden="1"/>
    </xf>
    <xf numFmtId="182" fontId="3" fillId="0" borderId="6" xfId="1" applyNumberFormat="1" applyFont="1" applyBorder="1" applyAlignment="1" applyProtection="1">
      <alignment vertical="center" shrinkToFit="1"/>
      <protection hidden="1"/>
    </xf>
    <xf numFmtId="182" fontId="3" fillId="9" borderId="130" xfId="1" applyNumberFormat="1" applyFont="1" applyFill="1" applyBorder="1" applyAlignment="1" applyProtection="1">
      <alignment vertical="center" shrinkToFit="1"/>
      <protection hidden="1"/>
    </xf>
    <xf numFmtId="182" fontId="3" fillId="7" borderId="2" xfId="0" applyNumberFormat="1" applyFont="1" applyFill="1" applyBorder="1" applyAlignment="1" applyProtection="1">
      <alignment vertical="center" shrinkToFit="1"/>
      <protection hidden="1"/>
    </xf>
    <xf numFmtId="182" fontId="3" fillId="9" borderId="70" xfId="0" applyNumberFormat="1" applyFont="1" applyFill="1" applyBorder="1" applyAlignment="1" applyProtection="1">
      <alignment vertical="center" shrinkToFit="1"/>
      <protection hidden="1"/>
    </xf>
    <xf numFmtId="182" fontId="3" fillId="0" borderId="20" xfId="0" applyNumberFormat="1" applyFont="1" applyBorder="1" applyAlignment="1" applyProtection="1">
      <alignment vertical="center" shrinkToFit="1"/>
      <protection hidden="1"/>
    </xf>
    <xf numFmtId="182" fontId="3" fillId="0" borderId="21" xfId="0" applyNumberFormat="1" applyFont="1" applyBorder="1" applyAlignment="1" applyProtection="1">
      <alignment vertical="center" shrinkToFit="1"/>
      <protection hidden="1"/>
    </xf>
    <xf numFmtId="182" fontId="3" fillId="0" borderId="22" xfId="0" applyNumberFormat="1" applyFont="1" applyBorder="1" applyAlignment="1" applyProtection="1">
      <alignment vertical="center" shrinkToFit="1"/>
      <protection hidden="1"/>
    </xf>
    <xf numFmtId="182" fontId="3" fillId="7" borderId="1" xfId="0" applyNumberFormat="1" applyFont="1" applyFill="1" applyBorder="1" applyAlignment="1" applyProtection="1">
      <alignment vertical="center" shrinkToFit="1"/>
      <protection hidden="1"/>
    </xf>
    <xf numFmtId="182" fontId="3" fillId="0" borderId="6" xfId="0" applyNumberFormat="1" applyFont="1" applyBorder="1" applyAlignment="1" applyProtection="1">
      <alignment vertical="center" shrinkToFit="1"/>
      <protection hidden="1"/>
    </xf>
    <xf numFmtId="38" fontId="4" fillId="0" borderId="9" xfId="1" applyFont="1" applyFill="1" applyBorder="1" applyAlignment="1">
      <alignment vertical="center" shrinkToFit="1"/>
    </xf>
    <xf numFmtId="38" fontId="4" fillId="2" borderId="128" xfId="1" applyFont="1" applyFill="1" applyBorder="1" applyAlignment="1" applyProtection="1">
      <alignment vertical="center" shrinkToFit="1"/>
      <protection locked="0"/>
    </xf>
    <xf numFmtId="38" fontId="4" fillId="0" borderId="2" xfId="1" applyFont="1" applyBorder="1" applyAlignment="1" applyProtection="1">
      <alignment vertical="center" shrinkToFit="1"/>
      <protection hidden="1"/>
    </xf>
    <xf numFmtId="182" fontId="3" fillId="0" borderId="2" xfId="1" applyNumberFormat="1" applyFont="1" applyFill="1" applyBorder="1" applyAlignment="1" applyProtection="1">
      <alignment vertical="center" shrinkToFit="1"/>
    </xf>
    <xf numFmtId="182" fontId="3" fillId="0" borderId="3" xfId="1" applyNumberFormat="1" applyFont="1" applyFill="1" applyBorder="1" applyAlignment="1" applyProtection="1">
      <alignment vertical="center" shrinkToFit="1"/>
    </xf>
    <xf numFmtId="182" fontId="3" fillId="0" borderId="16" xfId="1" applyNumberFormat="1" applyFont="1" applyFill="1" applyBorder="1" applyAlignment="1" applyProtection="1">
      <alignment vertical="center" shrinkToFit="1"/>
    </xf>
    <xf numFmtId="182" fontId="3" fillId="0" borderId="17" xfId="1" applyNumberFormat="1" applyFont="1" applyFill="1" applyBorder="1" applyAlignment="1" applyProtection="1">
      <alignment vertical="center" shrinkToFit="1"/>
    </xf>
    <xf numFmtId="182" fontId="3" fillId="0" borderId="18" xfId="1" applyNumberFormat="1" applyFont="1" applyFill="1" applyBorder="1" applyAlignment="1" applyProtection="1">
      <alignment vertical="center" shrinkToFit="1"/>
    </xf>
    <xf numFmtId="182" fontId="3" fillId="0" borderId="28" xfId="1" applyNumberFormat="1" applyFont="1" applyFill="1" applyBorder="1" applyAlignment="1" applyProtection="1">
      <alignment vertical="center" shrinkToFit="1"/>
    </xf>
    <xf numFmtId="182" fontId="3" fillId="0" borderId="26" xfId="1" applyNumberFormat="1" applyFont="1" applyFill="1" applyBorder="1" applyAlignment="1" applyProtection="1">
      <alignment vertical="center" shrinkToFit="1"/>
    </xf>
    <xf numFmtId="182" fontId="3" fillId="0" borderId="6" xfId="1" applyNumberFormat="1" applyFont="1" applyFill="1" applyBorder="1" applyAlignment="1" applyProtection="1">
      <alignment vertical="center" shrinkToFit="1"/>
    </xf>
    <xf numFmtId="182" fontId="3" fillId="2" borderId="132" xfId="1" applyNumberFormat="1" applyFont="1" applyFill="1" applyBorder="1" applyAlignment="1" applyProtection="1">
      <alignment vertical="center" shrinkToFit="1"/>
      <protection locked="0"/>
    </xf>
    <xf numFmtId="182" fontId="3" fillId="0" borderId="154" xfId="1" applyNumberFormat="1" applyFont="1" applyFill="1" applyBorder="1" applyAlignment="1" applyProtection="1">
      <alignment vertical="center" shrinkToFit="1"/>
    </xf>
    <xf numFmtId="182" fontId="3" fillId="0" borderId="133" xfId="1" applyNumberFormat="1" applyFont="1" applyFill="1" applyBorder="1" applyAlignment="1" applyProtection="1">
      <alignment vertical="center" shrinkToFit="1"/>
    </xf>
    <xf numFmtId="182" fontId="3" fillId="0" borderId="134" xfId="1" applyNumberFormat="1" applyFont="1" applyFill="1" applyBorder="1" applyAlignment="1" applyProtection="1">
      <alignment vertical="center" shrinkToFit="1"/>
    </xf>
    <xf numFmtId="182" fontId="3" fillId="0" borderId="136" xfId="1" applyNumberFormat="1" applyFont="1" applyFill="1" applyBorder="1" applyAlignment="1" applyProtection="1">
      <alignment horizontal="center" vertical="center" shrinkToFit="1"/>
    </xf>
    <xf numFmtId="182" fontId="3" fillId="0" borderId="132" xfId="1" applyNumberFormat="1" applyFont="1" applyFill="1" applyBorder="1" applyAlignment="1" applyProtection="1">
      <alignment vertical="center" shrinkToFit="1"/>
    </xf>
    <xf numFmtId="182" fontId="3" fillId="2" borderId="133" xfId="1" applyNumberFormat="1" applyFont="1" applyFill="1" applyBorder="1" applyAlignment="1" applyProtection="1">
      <alignment vertical="center" shrinkToFit="1"/>
      <protection locked="0"/>
    </xf>
    <xf numFmtId="182" fontId="3" fillId="2" borderId="134" xfId="1" applyNumberFormat="1" applyFont="1" applyFill="1" applyBorder="1" applyAlignment="1" applyProtection="1">
      <alignment vertical="center" shrinkToFit="1"/>
      <protection locked="0"/>
    </xf>
    <xf numFmtId="182" fontId="3" fillId="2" borderId="136" xfId="1" applyNumberFormat="1" applyFont="1" applyFill="1" applyBorder="1" applyAlignment="1" applyProtection="1">
      <alignment vertical="center" shrinkToFit="1"/>
      <protection locked="0"/>
    </xf>
    <xf numFmtId="182" fontId="3" fillId="2" borderId="150" xfId="1" applyNumberFormat="1" applyFont="1" applyFill="1" applyBorder="1" applyAlignment="1" applyProtection="1">
      <alignment vertical="center" shrinkToFit="1"/>
      <protection locked="0"/>
    </xf>
    <xf numFmtId="182" fontId="3" fillId="2" borderId="135" xfId="1" applyNumberFormat="1" applyFont="1" applyFill="1" applyBorder="1" applyAlignment="1" applyProtection="1">
      <alignment vertical="center" shrinkToFit="1"/>
      <protection locked="0"/>
    </xf>
    <xf numFmtId="182" fontId="3" fillId="2" borderId="137" xfId="1" applyNumberFormat="1" applyFont="1" applyFill="1" applyBorder="1" applyAlignment="1" applyProtection="1">
      <alignment vertical="center" shrinkToFit="1"/>
      <protection locked="0"/>
    </xf>
    <xf numFmtId="182" fontId="3" fillId="0" borderId="18" xfId="1" applyNumberFormat="1" applyFont="1" applyFill="1" applyBorder="1" applyAlignment="1" applyProtection="1">
      <alignment horizontal="center" vertical="center" shrinkToFit="1"/>
    </xf>
    <xf numFmtId="182" fontId="3" fillId="2" borderId="6" xfId="1" applyNumberFormat="1" applyFont="1" applyFill="1" applyBorder="1" applyAlignment="1" applyProtection="1">
      <alignment vertical="center" shrinkToFit="1"/>
      <protection locked="0"/>
    </xf>
    <xf numFmtId="182" fontId="3" fillId="0" borderId="104" xfId="1" applyNumberFormat="1" applyFont="1" applyFill="1" applyBorder="1" applyAlignment="1" applyProtection="1">
      <alignment vertical="center" shrinkToFit="1"/>
    </xf>
    <xf numFmtId="182" fontId="3" fillId="0" borderId="82" xfId="1" applyNumberFormat="1" applyFont="1" applyFill="1" applyBorder="1" applyAlignment="1" applyProtection="1">
      <alignment vertical="center" shrinkToFit="1"/>
    </xf>
    <xf numFmtId="182" fontId="3" fillId="0" borderId="50" xfId="1" applyNumberFormat="1" applyFont="1" applyFill="1" applyBorder="1" applyAlignment="1" applyProtection="1">
      <alignment vertical="center" shrinkToFit="1"/>
    </xf>
    <xf numFmtId="182" fontId="3" fillId="0" borderId="51" xfId="1" applyNumberFormat="1" applyFont="1" applyFill="1" applyBorder="1" applyAlignment="1" applyProtection="1">
      <alignment horizontal="center" vertical="center" shrinkToFit="1"/>
    </xf>
    <xf numFmtId="182" fontId="3" fillId="2" borderId="50" xfId="1" applyNumberFormat="1" applyFont="1" applyFill="1" applyBorder="1" applyAlignment="1" applyProtection="1">
      <alignment vertical="center" shrinkToFit="1"/>
      <protection locked="0"/>
    </xf>
    <xf numFmtId="182" fontId="3" fillId="2" borderId="32" xfId="1" applyNumberFormat="1" applyFont="1" applyFill="1" applyBorder="1" applyAlignment="1" applyProtection="1">
      <alignment vertical="center" shrinkToFit="1"/>
      <protection locked="0"/>
    </xf>
    <xf numFmtId="182" fontId="3" fillId="2" borderId="51" xfId="1" applyNumberFormat="1" applyFont="1" applyFill="1" applyBorder="1" applyAlignment="1" applyProtection="1">
      <alignment vertical="center" shrinkToFit="1"/>
      <protection locked="0"/>
    </xf>
    <xf numFmtId="182" fontId="3" fillId="2" borderId="152" xfId="1" applyNumberFormat="1" applyFont="1" applyFill="1" applyBorder="1" applyAlignment="1" applyProtection="1">
      <alignment vertical="center" shrinkToFit="1"/>
      <protection locked="0"/>
    </xf>
    <xf numFmtId="182" fontId="3" fillId="2" borderId="106" xfId="1" applyNumberFormat="1" applyFont="1" applyFill="1" applyBorder="1" applyAlignment="1" applyProtection="1">
      <alignment vertical="center" shrinkToFit="1"/>
      <protection locked="0"/>
    </xf>
    <xf numFmtId="182" fontId="3" fillId="2" borderId="107" xfId="1" applyNumberFormat="1" applyFont="1" applyFill="1" applyBorder="1" applyAlignment="1" applyProtection="1">
      <alignment vertical="center" shrinkToFit="1"/>
      <protection locked="0"/>
    </xf>
    <xf numFmtId="182" fontId="3" fillId="0" borderId="89" xfId="1" applyNumberFormat="1" applyFont="1" applyFill="1" applyBorder="1" applyAlignment="1" applyProtection="1">
      <alignment vertical="center" shrinkToFit="1"/>
    </xf>
    <xf numFmtId="182" fontId="3" fillId="0" borderId="4" xfId="0" applyNumberFormat="1" applyFont="1" applyBorder="1" applyAlignment="1" applyProtection="1">
      <alignment horizontal="right" vertical="center" shrinkToFit="1"/>
    </xf>
    <xf numFmtId="182" fontId="3" fillId="0" borderId="11" xfId="0" applyNumberFormat="1" applyFont="1" applyBorder="1" applyAlignment="1" applyProtection="1">
      <alignment horizontal="right" vertical="center" shrinkToFit="1"/>
    </xf>
    <xf numFmtId="182" fontId="3" fillId="0" borderId="16" xfId="0" applyNumberFormat="1" applyFont="1" applyBorder="1" applyAlignment="1" applyProtection="1">
      <alignment horizontal="right" vertical="center" shrinkToFit="1"/>
    </xf>
    <xf numFmtId="182" fontId="3" fillId="0" borderId="18" xfId="0" applyNumberFormat="1" applyFont="1" applyBorder="1" applyAlignment="1" applyProtection="1">
      <alignment horizontal="right" vertical="center" shrinkToFit="1"/>
    </xf>
    <xf numFmtId="182" fontId="3" fillId="0" borderId="77" xfId="0" applyNumberFormat="1" applyFont="1" applyBorder="1" applyAlignment="1" applyProtection="1">
      <alignment horizontal="right" vertical="center" shrinkToFit="1"/>
    </xf>
    <xf numFmtId="182" fontId="3" fillId="2" borderId="17" xfId="0" applyNumberFormat="1" applyFont="1" applyFill="1" applyBorder="1" applyAlignment="1" applyProtection="1">
      <alignment vertical="center" shrinkToFit="1"/>
      <protection locked="0"/>
    </xf>
    <xf numFmtId="182" fontId="3" fillId="2" borderId="99" xfId="0" applyNumberFormat="1" applyFont="1" applyFill="1" applyBorder="1" applyAlignment="1" applyProtection="1">
      <alignment vertical="center" shrinkToFit="1"/>
      <protection locked="0"/>
    </xf>
    <xf numFmtId="182" fontId="3" fillId="0" borderId="6" xfId="0" applyNumberFormat="1" applyFont="1" applyBorder="1" applyAlignment="1" applyProtection="1">
      <alignment vertical="center" shrinkToFit="1"/>
    </xf>
    <xf numFmtId="182" fontId="3" fillId="3" borderId="2" xfId="1" applyNumberFormat="1" applyFont="1" applyFill="1" applyBorder="1" applyAlignment="1" applyProtection="1">
      <alignment vertical="center" shrinkToFit="1"/>
      <protection locked="0"/>
    </xf>
    <xf numFmtId="182" fontId="3" fillId="0" borderId="0" xfId="0" applyNumberFormat="1" applyFont="1" applyAlignment="1" applyProtection="1">
      <alignment vertical="center" shrinkToFit="1"/>
    </xf>
    <xf numFmtId="179" fontId="3" fillId="0" borderId="2" xfId="0" applyNumberFormat="1" applyFont="1" applyBorder="1" applyAlignment="1" applyProtection="1">
      <alignment vertical="center" shrinkToFit="1"/>
    </xf>
    <xf numFmtId="182" fontId="3" fillId="0" borderId="91" xfId="0" applyNumberFormat="1" applyFont="1" applyBorder="1" applyAlignment="1" applyProtection="1">
      <alignment horizontal="right" vertical="center" shrinkToFit="1"/>
    </xf>
    <xf numFmtId="182" fontId="3" fillId="0" borderId="92" xfId="0" applyNumberFormat="1" applyFont="1" applyBorder="1" applyAlignment="1" applyProtection="1">
      <alignment horizontal="right" vertical="center" shrinkToFit="1"/>
    </xf>
    <xf numFmtId="182" fontId="3" fillId="2" borderId="93" xfId="0" applyNumberFormat="1" applyFont="1" applyFill="1" applyBorder="1" applyAlignment="1" applyProtection="1">
      <alignment horizontal="right" vertical="center" shrinkToFit="1"/>
      <protection locked="0"/>
    </xf>
    <xf numFmtId="182" fontId="3" fillId="2" borderId="94" xfId="0" applyNumberFormat="1" applyFont="1" applyFill="1" applyBorder="1" applyAlignment="1" applyProtection="1">
      <alignment horizontal="right" vertical="center" shrinkToFit="1"/>
      <protection locked="0"/>
    </xf>
    <xf numFmtId="182" fontId="3" fillId="2" borderId="92" xfId="0" applyNumberFormat="1" applyFont="1" applyFill="1" applyBorder="1" applyAlignment="1" applyProtection="1">
      <alignment horizontal="right" vertical="center" shrinkToFit="1"/>
      <protection locked="0"/>
    </xf>
    <xf numFmtId="182" fontId="3" fillId="0" borderId="98" xfId="0" applyNumberFormat="1" applyFont="1" applyBorder="1" applyAlignment="1" applyProtection="1">
      <alignment horizontal="right" vertical="center" shrinkToFit="1"/>
    </xf>
    <xf numFmtId="182" fontId="3" fillId="2" borderId="133" xfId="0" applyNumberFormat="1" applyFont="1" applyFill="1" applyBorder="1" applyAlignment="1" applyProtection="1">
      <alignment vertical="center" shrinkToFit="1"/>
      <protection locked="0"/>
    </xf>
    <xf numFmtId="182" fontId="3" fillId="2" borderId="136" xfId="0" applyNumberFormat="1" applyFont="1" applyFill="1" applyBorder="1" applyAlignment="1" applyProtection="1">
      <alignment vertical="center" shrinkToFit="1"/>
      <protection locked="0"/>
    </xf>
    <xf numFmtId="182" fontId="3" fillId="2" borderId="134" xfId="0" applyNumberFormat="1" applyFont="1" applyFill="1" applyBorder="1" applyAlignment="1" applyProtection="1">
      <alignment vertical="center" shrinkToFit="1"/>
      <protection locked="0"/>
    </xf>
    <xf numFmtId="182" fontId="3" fillId="2" borderId="141" xfId="0" applyNumberFormat="1" applyFont="1" applyFill="1" applyBorder="1" applyAlignment="1" applyProtection="1">
      <alignment vertical="center" shrinkToFit="1"/>
      <protection locked="0"/>
    </xf>
    <xf numFmtId="182" fontId="3" fillId="0" borderId="137" xfId="0" applyNumberFormat="1" applyFont="1" applyBorder="1" applyAlignment="1" applyProtection="1">
      <alignment vertical="center" shrinkToFit="1"/>
    </xf>
    <xf numFmtId="182" fontId="3" fillId="0" borderId="132" xfId="0" applyNumberFormat="1" applyFont="1" applyBorder="1" applyAlignment="1" applyProtection="1">
      <alignment vertical="center" shrinkToFit="1"/>
    </xf>
    <xf numFmtId="178" fontId="3" fillId="0" borderId="132" xfId="0" applyNumberFormat="1" applyFont="1" applyBorder="1" applyAlignment="1" applyProtection="1">
      <alignment vertical="center" shrinkToFit="1"/>
    </xf>
    <xf numFmtId="182" fontId="3" fillId="2" borderId="33" xfId="0" applyNumberFormat="1" applyFont="1" applyFill="1" applyBorder="1" applyAlignment="1" applyProtection="1">
      <alignment horizontal="right" vertical="center" shrinkToFit="1"/>
      <protection locked="0"/>
    </xf>
    <xf numFmtId="182" fontId="3" fillId="2" borderId="35" xfId="0" applyNumberFormat="1" applyFont="1" applyFill="1" applyBorder="1" applyAlignment="1" applyProtection="1">
      <alignment horizontal="right" vertical="center" shrinkToFit="1"/>
      <protection locked="0"/>
    </xf>
    <xf numFmtId="182" fontId="3" fillId="2" borderId="11" xfId="0" applyNumberFormat="1" applyFont="1" applyFill="1" applyBorder="1" applyAlignment="1" applyProtection="1">
      <alignment horizontal="right" vertical="center" shrinkToFit="1"/>
      <protection locked="0"/>
    </xf>
    <xf numFmtId="182" fontId="3" fillId="0" borderId="2" xfId="0" applyNumberFormat="1" applyFont="1" applyBorder="1" applyAlignment="1" applyProtection="1">
      <alignment vertical="center" shrinkToFit="1"/>
    </xf>
    <xf numFmtId="178" fontId="3" fillId="0" borderId="2" xfId="0" applyNumberFormat="1" applyFont="1" applyBorder="1" applyAlignment="1" applyProtection="1">
      <alignment vertical="center" shrinkToFit="1"/>
    </xf>
    <xf numFmtId="182" fontId="3" fillId="0" borderId="110" xfId="0" applyNumberFormat="1" applyFont="1" applyBorder="1" applyAlignment="1" applyProtection="1">
      <alignment horizontal="right" vertical="center" shrinkToFit="1"/>
    </xf>
    <xf numFmtId="182" fontId="3" fillId="0" borderId="84" xfId="0" applyNumberFormat="1" applyFont="1" applyBorder="1" applyAlignment="1" applyProtection="1">
      <alignment horizontal="right" vertical="center" shrinkToFit="1"/>
    </xf>
    <xf numFmtId="182" fontId="3" fillId="2" borderId="112" xfId="0" applyNumberFormat="1" applyFont="1" applyFill="1" applyBorder="1" applyAlignment="1" applyProtection="1">
      <alignment horizontal="right" vertical="center" shrinkToFit="1"/>
      <protection locked="0"/>
    </xf>
    <xf numFmtId="182" fontId="3" fillId="2" borderId="113" xfId="0" applyNumberFormat="1" applyFont="1" applyFill="1" applyBorder="1" applyAlignment="1" applyProtection="1">
      <alignment horizontal="right" vertical="center" shrinkToFit="1"/>
      <protection locked="0"/>
    </xf>
    <xf numFmtId="182" fontId="3" fillId="2" borderId="84" xfId="0" applyNumberFormat="1" applyFont="1" applyFill="1" applyBorder="1" applyAlignment="1" applyProtection="1">
      <alignment horizontal="right" vertical="center" shrinkToFit="1"/>
      <protection locked="0"/>
    </xf>
    <xf numFmtId="182" fontId="3" fillId="0" borderId="9" xfId="0" applyNumberFormat="1" applyFont="1" applyBorder="1" applyAlignment="1" applyProtection="1">
      <alignment horizontal="right" vertical="center" shrinkToFit="1"/>
    </xf>
    <xf numFmtId="182" fontId="3" fillId="2" borderId="50" xfId="0" applyNumberFormat="1" applyFont="1" applyFill="1" applyBorder="1" applyAlignment="1" applyProtection="1">
      <alignment vertical="center" shrinkToFit="1"/>
      <protection locked="0"/>
    </xf>
    <xf numFmtId="182" fontId="3" fillId="2" borderId="51" xfId="0" applyNumberFormat="1" applyFont="1" applyFill="1" applyBorder="1" applyAlignment="1" applyProtection="1">
      <alignment vertical="center" shrinkToFit="1"/>
      <protection locked="0"/>
    </xf>
    <xf numFmtId="182" fontId="3" fillId="2" borderId="32" xfId="0" applyNumberFormat="1" applyFont="1" applyFill="1" applyBorder="1" applyAlignment="1" applyProtection="1">
      <alignment vertical="center" shrinkToFit="1"/>
      <protection locked="0"/>
    </xf>
    <xf numFmtId="182" fontId="3" fillId="2" borderId="114" xfId="0" applyNumberFormat="1" applyFont="1" applyFill="1" applyBorder="1" applyAlignment="1" applyProtection="1">
      <alignment vertical="center" shrinkToFit="1"/>
      <protection locked="0"/>
    </xf>
    <xf numFmtId="182" fontId="3" fillId="0" borderId="107" xfId="0" applyNumberFormat="1" applyFont="1" applyBorder="1" applyAlignment="1" applyProtection="1">
      <alignment vertical="center" shrinkToFit="1"/>
    </xf>
    <xf numFmtId="182" fontId="3" fillId="0" borderId="89" xfId="0" applyNumberFormat="1" applyFont="1" applyBorder="1" applyAlignment="1" applyProtection="1">
      <alignment vertical="center" shrinkToFit="1"/>
    </xf>
    <xf numFmtId="182" fontId="3" fillId="0" borderId="116" xfId="0" applyNumberFormat="1" applyFont="1" applyBorder="1" applyAlignment="1" applyProtection="1">
      <alignment vertical="center" shrinkToFit="1"/>
    </xf>
    <xf numFmtId="178" fontId="3" fillId="0" borderId="89" xfId="0" applyNumberFormat="1" applyFont="1" applyBorder="1" applyAlignment="1" applyProtection="1">
      <alignment vertical="center" shrinkToFit="1"/>
    </xf>
    <xf numFmtId="0" fontId="46" fillId="11" borderId="38" xfId="3" applyFont="1" applyFill="1" applyBorder="1" applyAlignment="1">
      <alignment horizontal="left" vertical="center" wrapText="1"/>
    </xf>
    <xf numFmtId="0" fontId="47" fillId="11" borderId="39" xfId="3" applyFont="1" applyFill="1" applyBorder="1" applyAlignment="1">
      <alignment horizontal="left" vertical="center"/>
    </xf>
    <xf numFmtId="0" fontId="47" fillId="11" borderId="40" xfId="3" applyFont="1" applyFill="1" applyBorder="1" applyAlignment="1">
      <alignment horizontal="left" vertical="center"/>
    </xf>
    <xf numFmtId="0" fontId="49" fillId="11" borderId="52" xfId="3" applyFont="1" applyFill="1" applyBorder="1" applyAlignment="1">
      <alignment horizontal="center" vertical="center"/>
    </xf>
    <xf numFmtId="0" fontId="50" fillId="0" borderId="0" xfId="3" applyFont="1" applyBorder="1" applyAlignment="1">
      <alignment horizontal="center" vertical="center"/>
    </xf>
    <xf numFmtId="0" fontId="50" fillId="0" borderId="53" xfId="3" applyFont="1" applyBorder="1" applyAlignment="1">
      <alignment horizontal="center" vertical="center"/>
    </xf>
    <xf numFmtId="0" fontId="51" fillId="11" borderId="41" xfId="3" applyFont="1" applyFill="1" applyBorder="1" applyAlignment="1">
      <alignment horizontal="right" vertical="center"/>
    </xf>
    <xf numFmtId="0" fontId="51" fillId="11" borderId="42" xfId="3" applyFont="1" applyFill="1" applyBorder="1" applyAlignment="1">
      <alignment horizontal="right" vertical="center"/>
    </xf>
    <xf numFmtId="0" fontId="51" fillId="11" borderId="43" xfId="3" applyFont="1" applyFill="1" applyBorder="1" applyAlignment="1">
      <alignment horizontal="right" vertical="center"/>
    </xf>
    <xf numFmtId="0" fontId="12" fillId="4" borderId="2" xfId="2" applyFont="1" applyFill="1" applyBorder="1" applyAlignment="1">
      <alignment horizontal="center" vertical="center" textRotation="255" wrapText="1"/>
    </xf>
    <xf numFmtId="0" fontId="12" fillId="10" borderId="4" xfId="2" applyFont="1" applyFill="1" applyBorder="1" applyAlignment="1">
      <alignment horizontal="left" vertical="center"/>
    </xf>
    <xf numFmtId="0" fontId="12" fillId="10" borderId="7" xfId="2" applyFont="1" applyFill="1" applyBorder="1" applyAlignment="1">
      <alignment horizontal="left" vertical="center"/>
    </xf>
    <xf numFmtId="0" fontId="12" fillId="10" borderId="5" xfId="2" applyFont="1" applyFill="1" applyBorder="1" applyAlignment="1">
      <alignment horizontal="left" vertical="center"/>
    </xf>
    <xf numFmtId="0" fontId="12" fillId="10" borderId="11" xfId="2" applyFont="1" applyFill="1" applyBorder="1" applyAlignment="1">
      <alignment horizontal="right" vertical="center"/>
    </xf>
    <xf numFmtId="0" fontId="12" fillId="10" borderId="13" xfId="2" applyFont="1" applyFill="1" applyBorder="1" applyAlignment="1">
      <alignment horizontal="right" vertical="center"/>
    </xf>
    <xf numFmtId="0" fontId="0" fillId="10" borderId="5" xfId="0" applyFill="1" applyBorder="1" applyAlignment="1">
      <alignment horizontal="left" vertical="center"/>
    </xf>
    <xf numFmtId="0" fontId="34" fillId="4" borderId="2" xfId="2" applyFont="1" applyFill="1" applyBorder="1" applyAlignment="1">
      <alignment horizontal="center" vertical="center"/>
    </xf>
    <xf numFmtId="0" fontId="33" fillId="0" borderId="2" xfId="2" applyBorder="1" applyAlignment="1">
      <alignment vertical="center"/>
    </xf>
    <xf numFmtId="0" fontId="12" fillId="10" borderId="4" xfId="2" applyFont="1" applyFill="1" applyBorder="1" applyAlignment="1">
      <alignment horizontal="center" vertical="center"/>
    </xf>
    <xf numFmtId="0" fontId="33" fillId="10" borderId="5" xfId="2" applyFill="1" applyBorder="1" applyAlignment="1">
      <alignment vertical="center"/>
    </xf>
    <xf numFmtId="0" fontId="12" fillId="10" borderId="6" xfId="2" applyFont="1" applyFill="1" applyBorder="1" applyAlignment="1">
      <alignment horizontal="right" vertical="center"/>
    </xf>
    <xf numFmtId="0" fontId="12" fillId="10" borderId="8" xfId="2" applyFont="1" applyFill="1" applyBorder="1" applyAlignment="1">
      <alignment horizontal="right" vertical="center"/>
    </xf>
    <xf numFmtId="0" fontId="12" fillId="4" borderId="15" xfId="2" applyFont="1" applyFill="1" applyBorder="1" applyAlignment="1">
      <alignment horizontal="center" vertical="center" wrapText="1"/>
    </xf>
    <xf numFmtId="0" fontId="12" fillId="10" borderId="11" xfId="2" applyFont="1" applyFill="1" applyBorder="1" applyAlignment="1">
      <alignment horizontal="left" vertical="center"/>
    </xf>
    <xf numFmtId="0" fontId="12" fillId="10" borderId="13" xfId="2" applyFont="1" applyFill="1" applyBorder="1" applyAlignment="1">
      <alignment horizontal="left" vertical="center"/>
    </xf>
    <xf numFmtId="0" fontId="34" fillId="10" borderId="8" xfId="2" applyFont="1" applyFill="1" applyBorder="1" applyAlignment="1">
      <alignment horizontal="left" vertical="center"/>
    </xf>
    <xf numFmtId="0" fontId="34" fillId="10" borderId="12" xfId="2" applyFont="1" applyFill="1" applyBorder="1" applyAlignment="1">
      <alignment horizontal="left" vertical="center"/>
    </xf>
    <xf numFmtId="0" fontId="12" fillId="4" borderId="2" xfId="2" applyFont="1" applyFill="1" applyBorder="1" applyAlignment="1">
      <alignment horizontal="center" vertical="center" wrapText="1"/>
    </xf>
    <xf numFmtId="0" fontId="12" fillId="10" borderId="11" xfId="2" applyFont="1" applyFill="1" applyBorder="1" applyAlignment="1">
      <alignment horizontal="left" vertical="center" wrapText="1"/>
    </xf>
    <xf numFmtId="0" fontId="33" fillId="10" borderId="13" xfId="2" applyFill="1" applyBorder="1" applyAlignment="1">
      <alignment vertical="center"/>
    </xf>
    <xf numFmtId="0" fontId="33" fillId="10" borderId="14" xfId="2" applyFill="1" applyBorder="1" applyAlignment="1">
      <alignment vertical="center"/>
    </xf>
    <xf numFmtId="0" fontId="33" fillId="10" borderId="8" xfId="2" applyFill="1" applyBorder="1" applyAlignment="1">
      <alignment vertical="center"/>
    </xf>
    <xf numFmtId="0" fontId="33" fillId="10" borderId="12" xfId="2" applyFill="1" applyBorder="1" applyAlignment="1">
      <alignment vertical="center"/>
    </xf>
    <xf numFmtId="0" fontId="33" fillId="10" borderId="58" xfId="2" applyFill="1" applyBorder="1" applyAlignment="1">
      <alignment vertical="center"/>
    </xf>
    <xf numFmtId="0" fontId="34" fillId="4" borderId="2" xfId="2" applyFont="1" applyFill="1" applyBorder="1" applyAlignment="1">
      <alignment horizontal="center" vertical="center" wrapText="1"/>
    </xf>
    <xf numFmtId="0" fontId="34" fillId="4" borderId="2" xfId="2" applyFont="1" applyFill="1" applyBorder="1" applyAlignment="1">
      <alignment vertical="center" wrapText="1"/>
    </xf>
    <xf numFmtId="0" fontId="12" fillId="10" borderId="2" xfId="2" applyFont="1" applyFill="1" applyBorder="1" applyAlignment="1">
      <alignment horizontal="left" vertical="center" wrapText="1"/>
    </xf>
    <xf numFmtId="0" fontId="34" fillId="10" borderId="2" xfId="2" applyFont="1" applyFill="1" applyBorder="1" applyAlignment="1">
      <alignment vertical="center" wrapText="1"/>
    </xf>
    <xf numFmtId="0" fontId="12" fillId="4" borderId="3" xfId="2" applyFont="1" applyFill="1" applyBorder="1" applyAlignment="1">
      <alignment horizontal="center" vertical="center"/>
    </xf>
    <xf numFmtId="0" fontId="34" fillId="4" borderId="28" xfId="2" applyFont="1" applyFill="1" applyBorder="1" applyAlignment="1">
      <alignment vertical="center"/>
    </xf>
    <xf numFmtId="0" fontId="34" fillId="4" borderId="6" xfId="2" applyFont="1" applyFill="1" applyBorder="1" applyAlignment="1">
      <alignment vertical="center"/>
    </xf>
    <xf numFmtId="0" fontId="12" fillId="10" borderId="33" xfId="2" applyFont="1" applyFill="1" applyBorder="1" applyAlignment="1">
      <alignment horizontal="left" vertical="center"/>
    </xf>
    <xf numFmtId="0" fontId="34" fillId="10" borderId="145" xfId="2" applyFont="1" applyFill="1" applyBorder="1" applyAlignment="1">
      <alignment horizontal="left" vertical="center"/>
    </xf>
    <xf numFmtId="0" fontId="34" fillId="10" borderId="20" xfId="2" applyFont="1" applyFill="1" applyBorder="1" applyAlignment="1">
      <alignment horizontal="left" vertical="center"/>
    </xf>
    <xf numFmtId="0" fontId="12" fillId="10" borderId="34" xfId="2" applyFont="1" applyFill="1" applyBorder="1" applyAlignment="1">
      <alignment horizontal="left" vertical="center"/>
    </xf>
    <xf numFmtId="0" fontId="34" fillId="10" borderId="165" xfId="2" applyFont="1" applyFill="1" applyBorder="1" applyAlignment="1">
      <alignment horizontal="left" vertical="center"/>
    </xf>
    <xf numFmtId="0" fontId="34" fillId="10" borderId="21" xfId="2" applyFont="1" applyFill="1" applyBorder="1" applyAlignment="1">
      <alignment horizontal="left" vertical="center"/>
    </xf>
    <xf numFmtId="0" fontId="63" fillId="0" borderId="0" xfId="2" applyFont="1" applyFill="1" applyAlignment="1">
      <alignment horizontal="center" vertical="center"/>
    </xf>
    <xf numFmtId="0" fontId="65" fillId="0" borderId="0" xfId="2" applyFont="1" applyFill="1" applyBorder="1" applyAlignment="1">
      <alignment horizontal="left" vertical="center"/>
    </xf>
    <xf numFmtId="0" fontId="65" fillId="0" borderId="0" xfId="2" applyFont="1" applyFill="1" applyBorder="1" applyAlignment="1">
      <alignment horizontal="right" vertical="center"/>
    </xf>
    <xf numFmtId="184" fontId="65" fillId="0" borderId="0" xfId="2" applyNumberFormat="1" applyFont="1" applyFill="1" applyBorder="1" applyAlignment="1">
      <alignment horizontal="left" vertical="center"/>
    </xf>
    <xf numFmtId="183" fontId="12" fillId="10" borderId="2" xfId="2" applyNumberFormat="1" applyFont="1" applyFill="1" applyBorder="1" applyAlignment="1">
      <alignment horizontal="right" vertical="center"/>
    </xf>
    <xf numFmtId="183" fontId="34" fillId="10" borderId="2" xfId="2" applyNumberFormat="1" applyFont="1" applyFill="1" applyBorder="1" applyAlignment="1">
      <alignment horizontal="right"/>
    </xf>
    <xf numFmtId="0" fontId="67" fillId="0" borderId="0" xfId="2" applyFont="1" applyFill="1" applyBorder="1" applyAlignment="1">
      <alignment wrapText="1"/>
    </xf>
    <xf numFmtId="0" fontId="12" fillId="4" borderId="3" xfId="2" applyFont="1" applyFill="1" applyBorder="1" applyAlignment="1">
      <alignment horizontal="center" vertical="center" shrinkToFit="1"/>
    </xf>
    <xf numFmtId="0" fontId="34" fillId="4" borderId="28" xfId="2" applyFont="1" applyFill="1" applyBorder="1" applyAlignment="1">
      <alignment horizontal="center" vertical="center" shrinkToFit="1"/>
    </xf>
    <xf numFmtId="0" fontId="34" fillId="4" borderId="6" xfId="2" applyFont="1" applyFill="1" applyBorder="1" applyAlignment="1">
      <alignment horizontal="center" vertical="center" shrinkToFit="1"/>
    </xf>
    <xf numFmtId="0" fontId="12" fillId="10" borderId="4" xfId="2" applyFont="1" applyFill="1" applyBorder="1" applyAlignment="1">
      <alignment horizontal="right" vertical="center"/>
    </xf>
    <xf numFmtId="0" fontId="34" fillId="10" borderId="7" xfId="2" applyFont="1" applyFill="1" applyBorder="1" applyAlignment="1">
      <alignment horizontal="right" vertical="center"/>
    </xf>
    <xf numFmtId="0" fontId="12" fillId="0" borderId="7" xfId="2" applyFont="1" applyFill="1" applyBorder="1" applyAlignment="1">
      <alignment horizontal="center" vertical="center"/>
    </xf>
    <xf numFmtId="0" fontId="34" fillId="0" borderId="5" xfId="2" applyFont="1" applyBorder="1" applyAlignment="1">
      <alignment vertical="center"/>
    </xf>
    <xf numFmtId="0" fontId="34" fillId="10" borderId="13" xfId="2" applyFont="1" applyFill="1" applyBorder="1" applyAlignment="1">
      <alignment horizontal="right" vertical="center"/>
    </xf>
    <xf numFmtId="0" fontId="34" fillId="10" borderId="12" xfId="2" applyFont="1" applyFill="1" applyBorder="1" applyAlignment="1">
      <alignment horizontal="right" vertical="center"/>
    </xf>
    <xf numFmtId="0" fontId="12" fillId="4" borderId="3" xfId="2" applyFont="1" applyFill="1" applyBorder="1" applyAlignment="1">
      <alignment horizontal="center" vertical="center" wrapText="1"/>
    </xf>
    <xf numFmtId="0" fontId="34" fillId="4" borderId="28" xfId="2" applyFont="1" applyFill="1" applyBorder="1" applyAlignment="1">
      <alignment horizontal="center" vertical="center"/>
    </xf>
    <xf numFmtId="0" fontId="34" fillId="10" borderId="13" xfId="2" applyFont="1" applyFill="1" applyBorder="1" applyAlignment="1">
      <alignment horizontal="left" vertical="center"/>
    </xf>
    <xf numFmtId="0" fontId="34" fillId="10" borderId="14" xfId="2" applyFont="1" applyFill="1" applyBorder="1" applyAlignment="1">
      <alignment horizontal="left" vertical="center"/>
    </xf>
    <xf numFmtId="0" fontId="34" fillId="10" borderId="58" xfId="2" applyFont="1" applyFill="1" applyBorder="1" applyAlignment="1">
      <alignment horizontal="left" vertical="center"/>
    </xf>
    <xf numFmtId="0" fontId="12" fillId="10" borderId="35" xfId="2" applyFont="1" applyFill="1" applyBorder="1" applyAlignment="1">
      <alignment horizontal="left" vertical="center"/>
    </xf>
    <xf numFmtId="0" fontId="34" fillId="10" borderId="146" xfId="2" applyFont="1" applyFill="1" applyBorder="1" applyAlignment="1">
      <alignment horizontal="left" vertical="center"/>
    </xf>
    <xf numFmtId="0" fontId="34" fillId="10" borderId="22" xfId="2" applyFont="1" applyFill="1" applyBorder="1" applyAlignment="1">
      <alignment horizontal="left" vertical="center"/>
    </xf>
    <xf numFmtId="0" fontId="34" fillId="4" borderId="3" xfId="2" applyFont="1" applyFill="1" applyBorder="1" applyAlignment="1">
      <alignment horizontal="center" vertical="center"/>
    </xf>
    <xf numFmtId="0" fontId="33" fillId="0" borderId="28" xfId="2" applyBorder="1" applyAlignment="1"/>
    <xf numFmtId="0" fontId="33" fillId="0" borderId="6" xfId="2" applyBorder="1" applyAlignment="1"/>
    <xf numFmtId="0" fontId="33" fillId="10" borderId="13" xfId="2" applyFill="1" applyBorder="1" applyAlignment="1">
      <alignment wrapText="1"/>
    </xf>
    <xf numFmtId="0" fontId="33" fillId="10" borderId="14" xfId="2" applyFill="1" applyBorder="1" applyAlignment="1">
      <alignment wrapText="1"/>
    </xf>
    <xf numFmtId="0" fontId="33" fillId="10" borderId="15" xfId="2" applyFill="1" applyBorder="1" applyAlignment="1">
      <alignment wrapText="1"/>
    </xf>
    <xf numFmtId="0" fontId="33" fillId="10" borderId="0" xfId="2" applyFill="1" applyBorder="1" applyAlignment="1">
      <alignment wrapText="1"/>
    </xf>
    <xf numFmtId="0" fontId="33" fillId="10" borderId="63" xfId="2" applyFill="1" applyBorder="1" applyAlignment="1">
      <alignment wrapText="1"/>
    </xf>
    <xf numFmtId="0" fontId="33" fillId="10" borderId="8" xfId="2" applyFill="1" applyBorder="1" applyAlignment="1">
      <alignment wrapText="1"/>
    </xf>
    <xf numFmtId="0" fontId="33" fillId="10" borderId="12" xfId="2" applyFill="1" applyBorder="1" applyAlignment="1">
      <alignment wrapText="1"/>
    </xf>
    <xf numFmtId="0" fontId="33" fillId="10" borderId="58" xfId="2" applyFill="1" applyBorder="1" applyAlignment="1">
      <alignment wrapText="1"/>
    </xf>
    <xf numFmtId="0" fontId="12" fillId="10" borderId="18" xfId="2" applyFont="1" applyFill="1" applyBorder="1" applyAlignment="1">
      <alignment horizontal="left" vertical="center" wrapText="1"/>
    </xf>
    <xf numFmtId="0" fontId="34" fillId="10" borderId="18" xfId="2" applyFont="1" applyFill="1" applyBorder="1" applyAlignment="1">
      <alignment horizontal="left" vertical="center"/>
    </xf>
    <xf numFmtId="0" fontId="12" fillId="4" borderId="28" xfId="2" applyFont="1" applyFill="1" applyBorder="1" applyAlignment="1">
      <alignment horizontal="center" vertical="center" wrapText="1"/>
    </xf>
    <xf numFmtId="0" fontId="12" fillId="4" borderId="6" xfId="2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/>
    </xf>
    <xf numFmtId="0" fontId="34" fillId="10" borderId="33" xfId="2" applyFont="1" applyFill="1" applyBorder="1" applyAlignment="1">
      <alignment horizontal="left" vertical="center" wrapText="1"/>
    </xf>
    <xf numFmtId="0" fontId="12" fillId="10" borderId="16" xfId="2" applyFont="1" applyFill="1" applyBorder="1" applyAlignment="1">
      <alignment horizontal="left" vertical="center" wrapText="1"/>
    </xf>
    <xf numFmtId="0" fontId="34" fillId="10" borderId="16" xfId="2" applyFont="1" applyFill="1" applyBorder="1" applyAlignment="1">
      <alignment horizontal="left" vertical="center"/>
    </xf>
    <xf numFmtId="0" fontId="34" fillId="4" borderId="3" xfId="2" applyFont="1" applyFill="1" applyBorder="1" applyAlignment="1">
      <alignment horizontal="center" vertical="center" wrapText="1"/>
    </xf>
    <xf numFmtId="0" fontId="34" fillId="4" borderId="6" xfId="2" applyFont="1" applyFill="1" applyBorder="1" applyAlignment="1">
      <alignment horizontal="center" vertical="center" wrapText="1"/>
    </xf>
    <xf numFmtId="0" fontId="34" fillId="10" borderId="11" xfId="2" applyFont="1" applyFill="1" applyBorder="1" applyAlignment="1">
      <alignment vertical="center" wrapText="1"/>
    </xf>
    <xf numFmtId="0" fontId="34" fillId="10" borderId="13" xfId="2" applyFont="1" applyFill="1" applyBorder="1" applyAlignment="1">
      <alignment vertical="center" wrapText="1"/>
    </xf>
    <xf numFmtId="0" fontId="34" fillId="10" borderId="14" xfId="2" applyFont="1" applyFill="1" applyBorder="1" applyAlignment="1">
      <alignment vertical="center" wrapText="1"/>
    </xf>
    <xf numFmtId="0" fontId="34" fillId="10" borderId="8" xfId="2" applyFont="1" applyFill="1" applyBorder="1" applyAlignment="1">
      <alignment vertical="center" wrapText="1"/>
    </xf>
    <xf numFmtId="0" fontId="34" fillId="10" borderId="12" xfId="2" applyFont="1" applyFill="1" applyBorder="1" applyAlignment="1">
      <alignment vertical="center" wrapText="1"/>
    </xf>
    <xf numFmtId="0" fontId="34" fillId="10" borderId="58" xfId="2" applyFont="1" applyFill="1" applyBorder="1" applyAlignment="1">
      <alignment vertical="center" wrapText="1"/>
    </xf>
    <xf numFmtId="0" fontId="12" fillId="10" borderId="17" xfId="2" applyFont="1" applyFill="1" applyBorder="1" applyAlignment="1">
      <alignment horizontal="left" vertical="center"/>
    </xf>
    <xf numFmtId="0" fontId="34" fillId="10" borderId="17" xfId="2" applyFont="1" applyFill="1" applyBorder="1" applyAlignment="1">
      <alignment horizontal="left" vertical="center"/>
    </xf>
    <xf numFmtId="0" fontId="12" fillId="10" borderId="35" xfId="2" applyFont="1" applyFill="1" applyBorder="1" applyAlignment="1">
      <alignment horizontal="left" vertical="center" wrapText="1"/>
    </xf>
    <xf numFmtId="0" fontId="12" fillId="10" borderId="33" xfId="2" applyFont="1" applyFill="1" applyBorder="1" applyAlignment="1">
      <alignment horizontal="center" vertical="center" wrapText="1"/>
    </xf>
    <xf numFmtId="0" fontId="34" fillId="10" borderId="20" xfId="2" applyFont="1" applyFill="1" applyBorder="1" applyAlignment="1">
      <alignment horizontal="center" vertical="center" wrapText="1"/>
    </xf>
    <xf numFmtId="0" fontId="12" fillId="4" borderId="3" xfId="2" applyFont="1" applyFill="1" applyBorder="1" applyAlignment="1">
      <alignment horizontal="center" vertical="center" textRotation="255" wrapText="1"/>
    </xf>
    <xf numFmtId="0" fontId="12" fillId="4" borderId="28" xfId="2" applyFont="1" applyFill="1" applyBorder="1" applyAlignment="1">
      <alignment horizontal="center" vertical="center" textRotation="255" wrapText="1"/>
    </xf>
    <xf numFmtId="0" fontId="34" fillId="4" borderId="6" xfId="2" applyFont="1" applyFill="1" applyBorder="1" applyAlignment="1"/>
    <xf numFmtId="0" fontId="12" fillId="10" borderId="145" xfId="2" applyFont="1" applyFill="1" applyBorder="1" applyAlignment="1">
      <alignment horizontal="left" vertical="center"/>
    </xf>
    <xf numFmtId="0" fontId="12" fillId="10" borderId="20" xfId="2" applyFont="1" applyFill="1" applyBorder="1" applyAlignment="1">
      <alignment horizontal="left" vertical="center"/>
    </xf>
    <xf numFmtId="0" fontId="12" fillId="10" borderId="34" xfId="2" applyFont="1" applyFill="1" applyBorder="1" applyAlignment="1">
      <alignment horizontal="center" vertical="center" wrapText="1"/>
    </xf>
    <xf numFmtId="0" fontId="34" fillId="10" borderId="21" xfId="2" applyFont="1" applyFill="1" applyBorder="1" applyAlignment="1">
      <alignment horizontal="center" vertical="center" wrapText="1"/>
    </xf>
    <xf numFmtId="0" fontId="12" fillId="10" borderId="165" xfId="2" applyFont="1" applyFill="1" applyBorder="1" applyAlignment="1">
      <alignment horizontal="left" vertical="center"/>
    </xf>
    <xf numFmtId="0" fontId="12" fillId="10" borderId="21" xfId="2" applyFont="1" applyFill="1" applyBorder="1" applyAlignment="1">
      <alignment horizontal="left" vertical="center"/>
    </xf>
    <xf numFmtId="0" fontId="12" fillId="10" borderId="21" xfId="2" applyFont="1" applyFill="1" applyBorder="1" applyAlignment="1">
      <alignment horizontal="center" vertical="center" wrapText="1"/>
    </xf>
    <xf numFmtId="0" fontId="12" fillId="10" borderId="35" xfId="2" applyFont="1" applyFill="1" applyBorder="1" applyAlignment="1">
      <alignment horizontal="center" vertical="center" wrapText="1"/>
    </xf>
    <xf numFmtId="0" fontId="12" fillId="10" borderId="22" xfId="2" applyFont="1" applyFill="1" applyBorder="1" applyAlignment="1">
      <alignment horizontal="center" vertical="center" wrapText="1"/>
    </xf>
    <xf numFmtId="0" fontId="12" fillId="10" borderId="35" xfId="2" applyFont="1" applyFill="1" applyBorder="1" applyAlignment="1">
      <alignment horizontal="center" vertical="center"/>
    </xf>
    <xf numFmtId="0" fontId="12" fillId="10" borderId="146" xfId="2" applyFont="1" applyFill="1" applyBorder="1" applyAlignment="1">
      <alignment horizontal="center" vertical="center"/>
    </xf>
    <xf numFmtId="0" fontId="12" fillId="10" borderId="22" xfId="2" applyFont="1" applyFill="1" applyBorder="1" applyAlignment="1">
      <alignment horizontal="center" vertical="center"/>
    </xf>
    <xf numFmtId="0" fontId="12" fillId="4" borderId="11" xfId="2" applyFont="1" applyFill="1" applyBorder="1" applyAlignment="1">
      <alignment horizontal="center" vertical="center" textRotation="255" wrapText="1"/>
    </xf>
    <xf numFmtId="0" fontId="12" fillId="4" borderId="14" xfId="2" applyFont="1" applyFill="1" applyBorder="1" applyAlignment="1">
      <alignment horizontal="center" vertical="center" textRotation="255" wrapText="1"/>
    </xf>
    <xf numFmtId="0" fontId="12" fillId="4" borderId="15" xfId="2" applyFont="1" applyFill="1" applyBorder="1" applyAlignment="1">
      <alignment horizontal="center" vertical="center" textRotation="255" wrapText="1"/>
    </xf>
    <xf numFmtId="0" fontId="12" fillId="4" borderId="63" xfId="2" applyFont="1" applyFill="1" applyBorder="1" applyAlignment="1">
      <alignment horizontal="center" vertical="center" textRotation="255" wrapText="1"/>
    </xf>
    <xf numFmtId="0" fontId="12" fillId="4" borderId="4" xfId="2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34" fillId="4" borderId="7" xfId="2" applyFont="1" applyFill="1" applyBorder="1" applyAlignment="1">
      <alignment horizontal="center" vertical="center"/>
    </xf>
    <xf numFmtId="0" fontId="34" fillId="4" borderId="5" xfId="2" applyFont="1" applyFill="1" applyBorder="1" applyAlignment="1">
      <alignment horizontal="center" vertical="center"/>
    </xf>
    <xf numFmtId="0" fontId="12" fillId="10" borderId="33" xfId="2" applyFont="1" applyFill="1" applyBorder="1" applyAlignment="1">
      <alignment horizontal="center" vertical="center"/>
    </xf>
    <xf numFmtId="0" fontId="12" fillId="10" borderId="20" xfId="2" applyFont="1" applyFill="1" applyBorder="1" applyAlignment="1">
      <alignment horizontal="center" vertical="center"/>
    </xf>
    <xf numFmtId="0" fontId="12" fillId="10" borderId="33" xfId="2" applyFont="1" applyFill="1" applyBorder="1" applyAlignment="1">
      <alignment horizontal="left" vertical="center" wrapText="1"/>
    </xf>
    <xf numFmtId="0" fontId="12" fillId="10" borderId="145" xfId="2" applyFont="1" applyFill="1" applyBorder="1" applyAlignment="1">
      <alignment horizontal="left" vertical="center" wrapText="1"/>
    </xf>
    <xf numFmtId="0" fontId="12" fillId="10" borderId="20" xfId="2" applyFont="1" applyFill="1" applyBorder="1" applyAlignment="1">
      <alignment horizontal="left" vertical="center" wrapText="1"/>
    </xf>
    <xf numFmtId="0" fontId="12" fillId="10" borderId="34" xfId="2" applyFont="1" applyFill="1" applyBorder="1" applyAlignment="1">
      <alignment horizontal="center" vertical="center"/>
    </xf>
    <xf numFmtId="0" fontId="12" fillId="10" borderId="21" xfId="2" applyFont="1" applyFill="1" applyBorder="1" applyAlignment="1">
      <alignment horizontal="center" vertical="center"/>
    </xf>
    <xf numFmtId="0" fontId="12" fillId="10" borderId="34" xfId="2" applyFont="1" applyFill="1" applyBorder="1" applyAlignment="1">
      <alignment horizontal="left" vertical="center" wrapText="1"/>
    </xf>
    <xf numFmtId="0" fontId="12" fillId="10" borderId="165" xfId="2" applyFont="1" applyFill="1" applyBorder="1" applyAlignment="1">
      <alignment horizontal="left" vertical="center" wrapText="1"/>
    </xf>
    <xf numFmtId="0" fontId="12" fillId="10" borderId="21" xfId="2" applyFont="1" applyFill="1" applyBorder="1" applyAlignment="1">
      <alignment horizontal="left" vertical="center" wrapText="1"/>
    </xf>
    <xf numFmtId="0" fontId="12" fillId="10" borderId="146" xfId="2" applyFont="1" applyFill="1" applyBorder="1" applyAlignment="1">
      <alignment horizontal="left" vertical="center" wrapText="1"/>
    </xf>
    <xf numFmtId="0" fontId="12" fillId="10" borderId="22" xfId="2" applyFont="1" applyFill="1" applyBorder="1" applyAlignment="1">
      <alignment horizontal="left" vertical="center" wrapText="1"/>
    </xf>
    <xf numFmtId="0" fontId="34" fillId="4" borderId="2" xfId="2" applyFont="1" applyFill="1" applyBorder="1" applyAlignment="1">
      <alignment vertical="center"/>
    </xf>
    <xf numFmtId="0" fontId="12" fillId="4" borderId="16" xfId="2" applyFont="1" applyFill="1" applyBorder="1" applyAlignment="1">
      <alignment horizontal="center" vertical="center" wrapText="1"/>
    </xf>
    <xf numFmtId="0" fontId="34" fillId="0" borderId="16" xfId="2" applyFont="1" applyBorder="1" applyAlignment="1">
      <alignment horizontal="center" vertical="center" wrapText="1"/>
    </xf>
    <xf numFmtId="182" fontId="12" fillId="10" borderId="33" xfId="2" applyNumberFormat="1" applyFont="1" applyFill="1" applyBorder="1" applyAlignment="1">
      <alignment horizontal="right" vertical="center"/>
    </xf>
    <xf numFmtId="0" fontId="34" fillId="10" borderId="20" xfId="2" applyFont="1" applyFill="1" applyBorder="1" applyAlignment="1">
      <alignment horizontal="right" vertical="center"/>
    </xf>
    <xf numFmtId="0" fontId="34" fillId="10" borderId="33" xfId="2" applyFont="1" applyFill="1" applyBorder="1" applyAlignment="1"/>
    <xf numFmtId="0" fontId="33" fillId="10" borderId="145" xfId="2" applyFill="1" applyBorder="1" applyAlignment="1"/>
    <xf numFmtId="0" fontId="33" fillId="10" borderId="20" xfId="2" applyFill="1" applyBorder="1" applyAlignment="1"/>
    <xf numFmtId="0" fontId="33" fillId="10" borderId="13" xfId="2" applyFill="1" applyBorder="1" applyAlignment="1">
      <alignment horizontal="left"/>
    </xf>
    <xf numFmtId="0" fontId="33" fillId="10" borderId="14" xfId="2" applyFill="1" applyBorder="1" applyAlignment="1">
      <alignment horizontal="left"/>
    </xf>
    <xf numFmtId="0" fontId="33" fillId="10" borderId="15" xfId="2" applyFill="1" applyBorder="1" applyAlignment="1">
      <alignment horizontal="left"/>
    </xf>
    <xf numFmtId="0" fontId="33" fillId="10" borderId="0" xfId="2" applyFill="1" applyBorder="1" applyAlignment="1">
      <alignment horizontal="left"/>
    </xf>
    <xf numFmtId="0" fontId="33" fillId="10" borderId="63" xfId="2" applyFill="1" applyBorder="1" applyAlignment="1">
      <alignment horizontal="left"/>
    </xf>
    <xf numFmtId="0" fontId="33" fillId="10" borderId="8" xfId="2" applyFill="1" applyBorder="1" applyAlignment="1">
      <alignment horizontal="left"/>
    </xf>
    <xf numFmtId="0" fontId="33" fillId="10" borderId="12" xfId="2" applyFill="1" applyBorder="1" applyAlignment="1">
      <alignment horizontal="left"/>
    </xf>
    <xf numFmtId="0" fontId="33" fillId="10" borderId="58" xfId="2" applyFill="1" applyBorder="1" applyAlignment="1">
      <alignment horizontal="left"/>
    </xf>
    <xf numFmtId="0" fontId="12" fillId="4" borderId="17" xfId="2" applyFont="1" applyFill="1" applyBorder="1" applyAlignment="1">
      <alignment horizontal="center" vertical="center" wrapText="1"/>
    </xf>
    <xf numFmtId="0" fontId="34" fillId="0" borderId="17" xfId="2" applyFont="1" applyBorder="1" applyAlignment="1">
      <alignment horizontal="center" vertical="center" wrapText="1"/>
    </xf>
    <xf numFmtId="182" fontId="12" fillId="10" borderId="34" xfId="2" applyNumberFormat="1" applyFont="1" applyFill="1" applyBorder="1" applyAlignment="1">
      <alignment horizontal="right" vertical="center"/>
    </xf>
    <xf numFmtId="0" fontId="34" fillId="10" borderId="21" xfId="2" applyFont="1" applyFill="1" applyBorder="1" applyAlignment="1">
      <alignment horizontal="right" vertical="center"/>
    </xf>
    <xf numFmtId="0" fontId="34" fillId="10" borderId="34" xfId="2" applyFont="1" applyFill="1" applyBorder="1" applyAlignment="1"/>
    <xf numFmtId="0" fontId="33" fillId="10" borderId="165" xfId="2" applyFill="1" applyBorder="1" applyAlignment="1"/>
    <xf numFmtId="0" fontId="33" fillId="10" borderId="21" xfId="2" applyFill="1" applyBorder="1" applyAlignment="1"/>
    <xf numFmtId="0" fontId="12" fillId="4" borderId="18" xfId="2" applyFont="1" applyFill="1" applyBorder="1" applyAlignment="1">
      <alignment horizontal="center" vertical="center" wrapText="1"/>
    </xf>
    <xf numFmtId="0" fontId="34" fillId="0" borderId="18" xfId="2" applyFont="1" applyBorder="1" applyAlignment="1">
      <alignment horizontal="center" vertical="center" wrapText="1"/>
    </xf>
    <xf numFmtId="182" fontId="12" fillId="10" borderId="35" xfId="2" applyNumberFormat="1" applyFont="1" applyFill="1" applyBorder="1" applyAlignment="1">
      <alignment horizontal="right" vertical="center"/>
    </xf>
    <xf numFmtId="0" fontId="34" fillId="10" borderId="22" xfId="2" applyFont="1" applyFill="1" applyBorder="1" applyAlignment="1">
      <alignment horizontal="right" vertical="center"/>
    </xf>
    <xf numFmtId="0" fontId="34" fillId="10" borderId="35" xfId="2" applyFont="1" applyFill="1" applyBorder="1" applyAlignment="1"/>
    <xf numFmtId="0" fontId="33" fillId="10" borderId="146" xfId="2" applyFill="1" applyBorder="1" applyAlignment="1"/>
    <xf numFmtId="0" fontId="33" fillId="10" borderId="22" xfId="2" applyFill="1" applyBorder="1" applyAlignment="1"/>
    <xf numFmtId="0" fontId="65" fillId="4" borderId="2" xfId="2" applyFont="1" applyFill="1" applyBorder="1" applyAlignment="1">
      <alignment horizontal="center" vertical="center"/>
    </xf>
    <xf numFmtId="0" fontId="69" fillId="4" borderId="2" xfId="0" applyFont="1" applyFill="1" applyBorder="1" applyAlignment="1">
      <alignment horizontal="center" vertical="center"/>
    </xf>
    <xf numFmtId="0" fontId="65" fillId="10" borderId="2" xfId="2" applyFont="1" applyFill="1" applyBorder="1" applyAlignment="1">
      <alignment horizontal="left" vertical="center"/>
    </xf>
    <xf numFmtId="0" fontId="63" fillId="14" borderId="0" xfId="2" applyFont="1" applyFill="1" applyAlignment="1">
      <alignment horizontal="center" vertical="center"/>
    </xf>
    <xf numFmtId="0" fontId="65" fillId="14" borderId="0" xfId="2" applyFont="1" applyFill="1" applyBorder="1" applyAlignment="1">
      <alignment horizontal="left" vertical="center"/>
    </xf>
    <xf numFmtId="0" fontId="65" fillId="14" borderId="0" xfId="2" applyFont="1" applyFill="1" applyBorder="1" applyAlignment="1">
      <alignment horizontal="right" vertical="center"/>
    </xf>
    <xf numFmtId="184" fontId="65" fillId="14" borderId="0" xfId="2" applyNumberFormat="1" applyFont="1" applyFill="1" applyBorder="1" applyAlignment="1">
      <alignment horizontal="left" vertical="center"/>
    </xf>
    <xf numFmtId="0" fontId="34" fillId="4" borderId="2" xfId="2" applyFont="1" applyFill="1" applyBorder="1" applyAlignment="1"/>
    <xf numFmtId="0" fontId="12" fillId="4" borderId="7" xfId="2" applyFont="1" applyFill="1" applyBorder="1" applyAlignment="1">
      <alignment horizontal="center" vertical="center" wrapText="1"/>
    </xf>
    <xf numFmtId="10" fontId="12" fillId="4" borderId="2" xfId="2" applyNumberFormat="1" applyFont="1" applyFill="1" applyBorder="1" applyAlignment="1">
      <alignment horizontal="center" vertical="center" shrinkToFit="1"/>
    </xf>
    <xf numFmtId="0" fontId="34" fillId="0" borderId="2" xfId="2" applyFont="1" applyBorder="1" applyAlignment="1">
      <alignment shrinkToFit="1"/>
    </xf>
    <xf numFmtId="182" fontId="12" fillId="10" borderId="33" xfId="2" applyNumberFormat="1" applyFont="1" applyFill="1" applyBorder="1" applyAlignment="1">
      <alignment horizontal="right" vertical="center" shrinkToFit="1"/>
    </xf>
    <xf numFmtId="0" fontId="0" fillId="10" borderId="20" xfId="0" applyFill="1" applyBorder="1" applyAlignment="1">
      <alignment horizontal="right" vertical="center" shrinkToFit="1"/>
    </xf>
    <xf numFmtId="0" fontId="34" fillId="10" borderId="16" xfId="2" applyFont="1" applyFill="1" applyBorder="1" applyAlignment="1">
      <alignment vertical="center"/>
    </xf>
    <xf numFmtId="182" fontId="12" fillId="10" borderId="34" xfId="2" applyNumberFormat="1" applyFont="1" applyFill="1" applyBorder="1" applyAlignment="1">
      <alignment horizontal="right" vertical="center" shrinkToFit="1"/>
    </xf>
    <xf numFmtId="0" fontId="0" fillId="10" borderId="21" xfId="0" applyFill="1" applyBorder="1" applyAlignment="1">
      <alignment horizontal="right" vertical="center" shrinkToFit="1"/>
    </xf>
    <xf numFmtId="0" fontId="34" fillId="10" borderId="17" xfId="2" applyFont="1" applyFill="1" applyBorder="1" applyAlignment="1">
      <alignment vertical="center"/>
    </xf>
    <xf numFmtId="182" fontId="12" fillId="10" borderId="35" xfId="2" applyNumberFormat="1" applyFont="1" applyFill="1" applyBorder="1" applyAlignment="1">
      <alignment horizontal="right" vertical="center" shrinkToFit="1"/>
    </xf>
    <xf numFmtId="0" fontId="0" fillId="10" borderId="22" xfId="0" applyFill="1" applyBorder="1" applyAlignment="1">
      <alignment horizontal="right" vertical="center" shrinkToFit="1"/>
    </xf>
    <xf numFmtId="0" fontId="34" fillId="10" borderId="18" xfId="2" applyFont="1" applyFill="1" applyBorder="1" applyAlignment="1">
      <alignment vertical="center"/>
    </xf>
    <xf numFmtId="0" fontId="34" fillId="14" borderId="2" xfId="2" applyFont="1" applyFill="1" applyBorder="1" applyAlignment="1">
      <alignment horizontal="right" vertical="center"/>
    </xf>
    <xf numFmtId="182" fontId="12" fillId="14" borderId="4" xfId="2" applyNumberFormat="1" applyFont="1" applyFill="1" applyBorder="1" applyAlignment="1">
      <alignment horizontal="right" vertical="center" shrinkToFit="1"/>
    </xf>
    <xf numFmtId="0" fontId="0" fillId="14" borderId="5" xfId="0" applyFill="1" applyBorder="1" applyAlignment="1">
      <alignment horizontal="right" vertical="center" shrinkToFit="1"/>
    </xf>
    <xf numFmtId="0" fontId="34" fillId="14" borderId="2" xfId="2" applyFont="1" applyFill="1" applyBorder="1" applyAlignment="1">
      <alignment vertical="center"/>
    </xf>
    <xf numFmtId="0" fontId="34" fillId="4" borderId="33" xfId="2" applyFont="1" applyFill="1" applyBorder="1" applyAlignment="1">
      <alignment vertical="center"/>
    </xf>
    <xf numFmtId="0" fontId="33" fillId="0" borderId="20" xfId="2" applyBorder="1" applyAlignment="1">
      <alignment vertical="center"/>
    </xf>
    <xf numFmtId="0" fontId="34" fillId="10" borderId="33" xfId="2" applyFont="1" applyFill="1" applyBorder="1" applyAlignment="1">
      <alignment horizontal="left" vertical="center"/>
    </xf>
    <xf numFmtId="0" fontId="34" fillId="10" borderId="145" xfId="2" applyFont="1" applyFill="1" applyBorder="1" applyAlignment="1">
      <alignment vertical="center"/>
    </xf>
    <xf numFmtId="0" fontId="34" fillId="10" borderId="20" xfId="2" applyFont="1" applyFill="1" applyBorder="1" applyAlignment="1">
      <alignment vertical="center"/>
    </xf>
    <xf numFmtId="0" fontId="34" fillId="4" borderId="34" xfId="2" applyFont="1" applyFill="1" applyBorder="1" applyAlignment="1">
      <alignment vertical="center"/>
    </xf>
    <xf numFmtId="0" fontId="33" fillId="0" borderId="21" xfId="2" applyBorder="1" applyAlignment="1">
      <alignment vertical="center"/>
    </xf>
    <xf numFmtId="0" fontId="34" fillId="10" borderId="34" xfId="2" applyFont="1" applyFill="1" applyBorder="1" applyAlignment="1">
      <alignment horizontal="left" vertical="center"/>
    </xf>
    <xf numFmtId="0" fontId="34" fillId="10" borderId="165" xfId="2" applyFont="1" applyFill="1" applyBorder="1" applyAlignment="1">
      <alignment vertical="center"/>
    </xf>
    <xf numFmtId="0" fontId="34" fillId="10" borderId="21" xfId="2" applyFont="1" applyFill="1" applyBorder="1" applyAlignment="1">
      <alignment vertical="center"/>
    </xf>
    <xf numFmtId="0" fontId="34" fillId="4" borderId="35" xfId="2" applyFont="1" applyFill="1" applyBorder="1" applyAlignment="1">
      <alignment vertical="center"/>
    </xf>
    <xf numFmtId="0" fontId="33" fillId="0" borderId="22" xfId="2" applyBorder="1" applyAlignment="1">
      <alignment vertical="center"/>
    </xf>
    <xf numFmtId="0" fontId="34" fillId="10" borderId="35" xfId="2" applyFont="1" applyFill="1" applyBorder="1" applyAlignment="1">
      <alignment horizontal="left" vertical="center"/>
    </xf>
    <xf numFmtId="0" fontId="34" fillId="10" borderId="146" xfId="2" applyFont="1" applyFill="1" applyBorder="1" applyAlignment="1">
      <alignment vertical="center"/>
    </xf>
    <xf numFmtId="0" fontId="34" fillId="10" borderId="22" xfId="2" applyFont="1" applyFill="1" applyBorder="1" applyAlignment="1">
      <alignment vertical="center"/>
    </xf>
    <xf numFmtId="0" fontId="34" fillId="4" borderId="33" xfId="2" applyFont="1" applyFill="1" applyBorder="1" applyAlignment="1">
      <alignment vertical="center" shrinkToFit="1"/>
    </xf>
    <xf numFmtId="0" fontId="34" fillId="0" borderId="20" xfId="2" applyFont="1" applyBorder="1" applyAlignment="1">
      <alignment vertical="center" shrinkToFit="1"/>
    </xf>
    <xf numFmtId="0" fontId="34" fillId="4" borderId="34" xfId="2" applyFont="1" applyFill="1" applyBorder="1" applyAlignment="1">
      <alignment vertical="center" shrinkToFit="1"/>
    </xf>
    <xf numFmtId="0" fontId="34" fillId="0" borderId="21" xfId="2" applyFont="1" applyBorder="1" applyAlignment="1">
      <alignment vertical="center" shrinkToFit="1"/>
    </xf>
    <xf numFmtId="0" fontId="34" fillId="4" borderId="35" xfId="2" applyFont="1" applyFill="1" applyBorder="1" applyAlignment="1">
      <alignment vertical="center" shrinkToFit="1"/>
    </xf>
    <xf numFmtId="0" fontId="34" fillId="0" borderId="22" xfId="2" applyFont="1" applyBorder="1" applyAlignment="1">
      <alignment vertical="center" shrinkToFit="1"/>
    </xf>
    <xf numFmtId="0" fontId="34" fillId="10" borderId="35" xfId="2" applyFont="1" applyFill="1" applyBorder="1" applyAlignment="1">
      <alignment vertical="center"/>
    </xf>
    <xf numFmtId="0" fontId="34" fillId="4" borderId="11" xfId="2" applyFont="1" applyFill="1" applyBorder="1" applyAlignment="1">
      <alignment horizontal="center" vertical="center" wrapText="1" shrinkToFit="1"/>
    </xf>
    <xf numFmtId="0" fontId="33" fillId="0" borderId="13" xfId="2" applyBorder="1" applyAlignment="1">
      <alignment horizontal="center" vertical="center"/>
    </xf>
    <xf numFmtId="0" fontId="33" fillId="0" borderId="14" xfId="2" applyBorder="1" applyAlignment="1">
      <alignment horizontal="center" vertical="center"/>
    </xf>
    <xf numFmtId="0" fontId="33" fillId="0" borderId="15" xfId="2" applyBorder="1" applyAlignment="1">
      <alignment horizontal="center" vertical="center"/>
    </xf>
    <xf numFmtId="0" fontId="33" fillId="0" borderId="0" xfId="2" applyAlignment="1">
      <alignment horizontal="center" vertical="center"/>
    </xf>
    <xf numFmtId="0" fontId="33" fillId="0" borderId="63" xfId="2" applyBorder="1" applyAlignment="1">
      <alignment horizontal="center" vertical="center"/>
    </xf>
    <xf numFmtId="0" fontId="33" fillId="0" borderId="8" xfId="2" applyBorder="1" applyAlignment="1">
      <alignment horizontal="center" vertical="center"/>
    </xf>
    <xf numFmtId="0" fontId="33" fillId="0" borderId="12" xfId="2" applyBorder="1" applyAlignment="1">
      <alignment horizontal="center" vertical="center"/>
    </xf>
    <xf numFmtId="0" fontId="33" fillId="0" borderId="58" xfId="2" applyBorder="1" applyAlignment="1">
      <alignment horizontal="center" vertical="center"/>
    </xf>
    <xf numFmtId="0" fontId="34" fillId="10" borderId="11" xfId="2" applyFont="1" applyFill="1" applyBorder="1" applyAlignment="1">
      <alignment horizontal="left" vertical="center" wrapText="1"/>
    </xf>
    <xf numFmtId="0" fontId="33" fillId="10" borderId="13" xfId="2" applyFill="1" applyBorder="1" applyAlignment="1">
      <alignment horizontal="left" vertical="center" wrapText="1"/>
    </xf>
    <xf numFmtId="0" fontId="33" fillId="10" borderId="14" xfId="2" applyFill="1" applyBorder="1" applyAlignment="1">
      <alignment horizontal="left" vertical="center" wrapText="1"/>
    </xf>
    <xf numFmtId="0" fontId="34" fillId="10" borderId="15" xfId="2" applyFont="1" applyFill="1" applyBorder="1" applyAlignment="1">
      <alignment horizontal="left" vertical="center" wrapText="1"/>
    </xf>
    <xf numFmtId="0" fontId="33" fillId="10" borderId="0" xfId="2" applyFill="1" applyBorder="1" applyAlignment="1">
      <alignment horizontal="left" vertical="center" wrapText="1"/>
    </xf>
    <xf numFmtId="0" fontId="33" fillId="10" borderId="63" xfId="2" applyFill="1" applyBorder="1" applyAlignment="1">
      <alignment horizontal="left" vertical="center" wrapText="1"/>
    </xf>
    <xf numFmtId="0" fontId="33" fillId="10" borderId="15" xfId="2" applyFill="1" applyBorder="1" applyAlignment="1">
      <alignment horizontal="left" vertical="center" wrapText="1"/>
    </xf>
    <xf numFmtId="0" fontId="33" fillId="10" borderId="15" xfId="2" applyFill="1" applyBorder="1" applyAlignment="1">
      <alignment horizontal="left" vertical="center"/>
    </xf>
    <xf numFmtId="0" fontId="33" fillId="10" borderId="0" xfId="2" applyFill="1" applyAlignment="1">
      <alignment horizontal="left" vertical="center"/>
    </xf>
    <xf numFmtId="0" fontId="33" fillId="10" borderId="63" xfId="2" applyFill="1" applyBorder="1" applyAlignment="1">
      <alignment horizontal="left" vertical="center"/>
    </xf>
    <xf numFmtId="0" fontId="33" fillId="10" borderId="8" xfId="2" applyFill="1" applyBorder="1" applyAlignment="1">
      <alignment horizontal="left" vertical="center"/>
    </xf>
    <xf numFmtId="0" fontId="33" fillId="10" borderId="12" xfId="2" applyFill="1" applyBorder="1" applyAlignment="1">
      <alignment horizontal="left" vertical="center"/>
    </xf>
    <xf numFmtId="0" fontId="33" fillId="10" borderId="58" xfId="2" applyFill="1" applyBorder="1" applyAlignment="1">
      <alignment horizontal="left" vertical="center"/>
    </xf>
    <xf numFmtId="0" fontId="33" fillId="10" borderId="165" xfId="2" applyFill="1" applyBorder="1" applyAlignment="1">
      <alignment horizontal="left" vertical="center" wrapText="1"/>
    </xf>
    <xf numFmtId="176" fontId="70" fillId="10" borderId="34" xfId="2" applyNumberFormat="1" applyFont="1" applyFill="1" applyBorder="1" applyAlignment="1">
      <alignment horizontal="center" vertical="center"/>
    </xf>
    <xf numFmtId="0" fontId="33" fillId="10" borderId="165" xfId="2" applyFill="1" applyBorder="1" applyAlignment="1">
      <alignment horizontal="center" vertical="center"/>
    </xf>
    <xf numFmtId="0" fontId="70" fillId="10" borderId="165" xfId="2" applyFont="1" applyFill="1" applyBorder="1" applyAlignment="1">
      <alignment horizontal="left" vertical="center" shrinkToFit="1"/>
    </xf>
    <xf numFmtId="0" fontId="33" fillId="10" borderId="165" xfId="2" applyFill="1" applyBorder="1" applyAlignment="1">
      <alignment horizontal="left" vertical="center" shrinkToFit="1"/>
    </xf>
    <xf numFmtId="0" fontId="33" fillId="10" borderId="21" xfId="2" applyFill="1" applyBorder="1" applyAlignment="1">
      <alignment horizontal="left" vertical="center" shrinkToFit="1"/>
    </xf>
    <xf numFmtId="0" fontId="33" fillId="10" borderId="165" xfId="2" applyFill="1" applyBorder="1" applyAlignment="1">
      <alignment horizontal="left" vertical="center"/>
    </xf>
    <xf numFmtId="0" fontId="33" fillId="10" borderId="21" xfId="2" applyFill="1" applyBorder="1" applyAlignment="1">
      <alignment horizontal="left" vertical="center"/>
    </xf>
    <xf numFmtId="0" fontId="33" fillId="10" borderId="146" xfId="2" applyFill="1" applyBorder="1" applyAlignment="1">
      <alignment horizontal="left" vertical="center" wrapText="1"/>
    </xf>
    <xf numFmtId="176" fontId="70" fillId="10" borderId="35" xfId="2" applyNumberFormat="1" applyFont="1" applyFill="1" applyBorder="1" applyAlignment="1">
      <alignment horizontal="center" vertical="center"/>
    </xf>
    <xf numFmtId="0" fontId="33" fillId="10" borderId="146" xfId="2" applyFill="1" applyBorder="1" applyAlignment="1">
      <alignment horizontal="center" vertical="center"/>
    </xf>
    <xf numFmtId="0" fontId="70" fillId="10" borderId="146" xfId="2" applyFont="1" applyFill="1" applyBorder="1" applyAlignment="1">
      <alignment horizontal="left" vertical="center" shrinkToFit="1"/>
    </xf>
    <xf numFmtId="0" fontId="33" fillId="10" borderId="146" xfId="2" applyFill="1" applyBorder="1" applyAlignment="1">
      <alignment horizontal="left" vertical="center" shrinkToFit="1"/>
    </xf>
    <xf numFmtId="0" fontId="33" fillId="10" borderId="22" xfId="2" applyFill="1" applyBorder="1" applyAlignment="1">
      <alignment horizontal="left" vertical="center" shrinkToFit="1"/>
    </xf>
    <xf numFmtId="0" fontId="33" fillId="10" borderId="146" xfId="2" applyFill="1" applyBorder="1" applyAlignment="1">
      <alignment horizontal="left" vertical="center"/>
    </xf>
    <xf numFmtId="0" fontId="33" fillId="10" borderId="22" xfId="2" applyFill="1" applyBorder="1" applyAlignment="1">
      <alignment horizontal="left" vertical="center"/>
    </xf>
    <xf numFmtId="0" fontId="12" fillId="4" borderId="4" xfId="2" applyFont="1" applyFill="1" applyBorder="1" applyAlignment="1">
      <alignment horizontal="center" vertical="center" shrinkToFit="1"/>
    </xf>
    <xf numFmtId="0" fontId="33" fillId="0" borderId="7" xfId="2" applyBorder="1" applyAlignment="1">
      <alignment horizontal="center" vertical="center" shrinkToFit="1"/>
    </xf>
    <xf numFmtId="0" fontId="70" fillId="10" borderId="145" xfId="2" applyFont="1" applyFill="1" applyBorder="1" applyAlignment="1">
      <alignment horizontal="left" vertical="center" shrinkToFit="1"/>
    </xf>
    <xf numFmtId="0" fontId="33" fillId="10" borderId="145" xfId="2" applyFill="1" applyBorder="1" applyAlignment="1">
      <alignment horizontal="left" vertical="center" shrinkToFit="1"/>
    </xf>
    <xf numFmtId="0" fontId="33" fillId="10" borderId="20" xfId="2" applyFill="1" applyBorder="1" applyAlignment="1">
      <alignment horizontal="left" vertical="center" shrinkToFit="1"/>
    </xf>
    <xf numFmtId="0" fontId="33" fillId="10" borderId="145" xfId="2" applyFill="1" applyBorder="1" applyAlignment="1">
      <alignment horizontal="left" vertical="center"/>
    </xf>
    <xf numFmtId="0" fontId="33" fillId="10" borderId="20" xfId="2" applyFill="1" applyBorder="1" applyAlignment="1">
      <alignment horizontal="left" vertical="center"/>
    </xf>
    <xf numFmtId="0" fontId="33" fillId="4" borderId="2" xfId="2" applyFill="1" applyBorder="1" applyAlignment="1">
      <alignment horizontal="center" vertical="center"/>
    </xf>
    <xf numFmtId="0" fontId="33" fillId="10" borderId="145" xfId="2" applyFill="1" applyBorder="1" applyAlignment="1">
      <alignment horizontal="left" vertical="center" wrapText="1"/>
    </xf>
    <xf numFmtId="176" fontId="70" fillId="10" borderId="33" xfId="2" applyNumberFormat="1" applyFont="1" applyFill="1" applyBorder="1" applyAlignment="1">
      <alignment horizontal="center" vertical="center"/>
    </xf>
    <xf numFmtId="0" fontId="33" fillId="10" borderId="145" xfId="2" applyFill="1" applyBorder="1" applyAlignment="1">
      <alignment horizontal="center" vertical="center"/>
    </xf>
    <xf numFmtId="0" fontId="34" fillId="4" borderId="4" xfId="2" applyFont="1" applyFill="1" applyBorder="1" applyAlignment="1">
      <alignment horizontal="center" vertical="center"/>
    </xf>
    <xf numFmtId="0" fontId="33" fillId="0" borderId="7" xfId="2" applyBorder="1" applyAlignment="1">
      <alignment horizontal="center" vertical="center"/>
    </xf>
    <xf numFmtId="0" fontId="33" fillId="0" borderId="5" xfId="2" applyBorder="1" applyAlignment="1">
      <alignment horizontal="center" vertical="center"/>
    </xf>
    <xf numFmtId="0" fontId="38" fillId="5" borderId="166" xfId="2" applyFont="1" applyFill="1" applyBorder="1" applyAlignment="1">
      <alignment horizontal="center" vertical="center"/>
    </xf>
    <xf numFmtId="0" fontId="33" fillId="0" borderId="167" xfId="2" applyBorder="1" applyAlignment="1">
      <alignment horizontal="center" vertical="center"/>
    </xf>
    <xf numFmtId="0" fontId="38" fillId="5" borderId="83" xfId="2" applyFont="1" applyFill="1" applyBorder="1" applyAlignment="1">
      <alignment horizontal="center" vertical="center" wrapText="1"/>
    </xf>
    <xf numFmtId="0" fontId="33" fillId="0" borderId="153" xfId="2" applyBorder="1" applyAlignment="1">
      <alignment horizontal="center" vertical="center"/>
    </xf>
    <xf numFmtId="0" fontId="75" fillId="0" borderId="0" xfId="2" applyFont="1" applyAlignment="1">
      <alignment horizontal="left" vertical="center"/>
    </xf>
    <xf numFmtId="0" fontId="25" fillId="0" borderId="0" xfId="0" applyFont="1" applyAlignment="1">
      <alignment vertical="center"/>
    </xf>
    <xf numFmtId="0" fontId="72" fillId="10" borderId="2" xfId="2" applyFont="1" applyFill="1" applyBorder="1" applyAlignment="1">
      <alignment horizontal="left" vertical="center"/>
    </xf>
    <xf numFmtId="0" fontId="0" fillId="10" borderId="2" xfId="0" applyFill="1" applyBorder="1" applyAlignment="1">
      <alignment vertical="center"/>
    </xf>
    <xf numFmtId="184" fontId="65" fillId="10" borderId="2" xfId="2" applyNumberFormat="1" applyFont="1" applyFill="1" applyBorder="1" applyAlignment="1">
      <alignment horizontal="right" vertical="center"/>
    </xf>
    <xf numFmtId="0" fontId="0" fillId="10" borderId="2" xfId="0" applyFill="1" applyBorder="1" applyAlignment="1">
      <alignment horizontal="right" vertical="center"/>
    </xf>
    <xf numFmtId="0" fontId="73" fillId="10" borderId="11" xfId="2" applyFont="1" applyFill="1" applyBorder="1" applyAlignment="1">
      <alignment horizontal="left" vertical="center" wrapText="1"/>
    </xf>
    <xf numFmtId="0" fontId="25" fillId="10" borderId="13" xfId="0" applyFont="1" applyFill="1" applyBorder="1" applyAlignment="1">
      <alignment horizontal="left" vertical="center" wrapText="1"/>
    </xf>
    <xf numFmtId="0" fontId="25" fillId="10" borderId="14" xfId="0" applyFont="1" applyFill="1" applyBorder="1" applyAlignment="1">
      <alignment horizontal="left" vertical="center" wrapText="1"/>
    </xf>
    <xf numFmtId="0" fontId="25" fillId="10" borderId="15" xfId="0" applyFont="1" applyFill="1" applyBorder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 wrapText="1"/>
    </xf>
    <xf numFmtId="0" fontId="25" fillId="10" borderId="63" xfId="0" applyFont="1" applyFill="1" applyBorder="1" applyAlignment="1">
      <alignment horizontal="left" vertical="center" wrapText="1"/>
    </xf>
    <xf numFmtId="0" fontId="25" fillId="10" borderId="8" xfId="0" applyFont="1" applyFill="1" applyBorder="1" applyAlignment="1">
      <alignment horizontal="left" vertical="center" wrapText="1"/>
    </xf>
    <xf numFmtId="0" fontId="25" fillId="10" borderId="12" xfId="0" applyFont="1" applyFill="1" applyBorder="1" applyAlignment="1">
      <alignment horizontal="left" vertical="center" wrapText="1"/>
    </xf>
    <xf numFmtId="0" fontId="25" fillId="10" borderId="58" xfId="0" applyFont="1" applyFill="1" applyBorder="1" applyAlignment="1">
      <alignment horizontal="left" vertical="center" wrapText="1"/>
    </xf>
    <xf numFmtId="0" fontId="25" fillId="10" borderId="13" xfId="0" applyFont="1" applyFill="1" applyBorder="1" applyAlignment="1">
      <alignment horizontal="left" vertical="center"/>
    </xf>
    <xf numFmtId="0" fontId="25" fillId="10" borderId="14" xfId="0" applyFont="1" applyFill="1" applyBorder="1" applyAlignment="1">
      <alignment horizontal="left" vertical="center"/>
    </xf>
    <xf numFmtId="0" fontId="25" fillId="10" borderId="15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left" vertical="center"/>
    </xf>
    <xf numFmtId="0" fontId="25" fillId="10" borderId="63" xfId="0" applyFont="1" applyFill="1" applyBorder="1" applyAlignment="1">
      <alignment horizontal="left" vertical="center"/>
    </xf>
    <xf numFmtId="0" fontId="25" fillId="10" borderId="8" xfId="0" applyFont="1" applyFill="1" applyBorder="1" applyAlignment="1">
      <alignment horizontal="left" vertical="center"/>
    </xf>
    <xf numFmtId="0" fontId="25" fillId="10" borderId="12" xfId="0" applyFont="1" applyFill="1" applyBorder="1" applyAlignment="1">
      <alignment horizontal="left" vertical="center"/>
    </xf>
    <xf numFmtId="0" fontId="25" fillId="10" borderId="58" xfId="0" applyFont="1" applyFill="1" applyBorder="1" applyAlignment="1">
      <alignment horizontal="left" vertical="center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5" fillId="5" borderId="30" xfId="0" applyFont="1" applyFill="1" applyBorder="1" applyAlignment="1">
      <alignment vertical="center"/>
    </xf>
    <xf numFmtId="0" fontId="17" fillId="5" borderId="30" xfId="0" applyFont="1" applyFill="1" applyBorder="1" applyAlignment="1">
      <alignment vertical="center"/>
    </xf>
    <xf numFmtId="0" fontId="16" fillId="5" borderId="95" xfId="0" applyFont="1" applyFill="1" applyBorder="1" applyAlignment="1">
      <alignment vertical="center"/>
    </xf>
    <xf numFmtId="0" fontId="17" fillId="5" borderId="31" xfId="0" applyFont="1" applyFill="1" applyBorder="1" applyAlignment="1">
      <alignment vertical="center"/>
    </xf>
    <xf numFmtId="0" fontId="16" fillId="5" borderId="3" xfId="0" applyFont="1" applyFill="1" applyBorder="1" applyAlignment="1">
      <alignment vertical="center"/>
    </xf>
    <xf numFmtId="0" fontId="17" fillId="5" borderId="2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38" fontId="3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 shrinkToFit="1"/>
    </xf>
    <xf numFmtId="0" fontId="15" fillId="5" borderId="6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/>
    </xf>
    <xf numFmtId="0" fontId="15" fillId="5" borderId="2" xfId="0" applyFont="1" applyFill="1" applyBorder="1" applyAlignment="1" applyProtection="1">
      <alignment horizontal="center" vertical="center"/>
      <protection locked="0" hidden="1"/>
    </xf>
    <xf numFmtId="0" fontId="17" fillId="5" borderId="2" xfId="0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3" fillId="0" borderId="3" xfId="0" applyFont="1" applyBorder="1" applyAlignment="1" applyProtection="1">
      <alignment horizontal="center" vertical="center" shrinkToFit="1"/>
      <protection locked="0" hidden="1"/>
    </xf>
    <xf numFmtId="0" fontId="0" fillId="0" borderId="3" xfId="0" applyBorder="1" applyAlignment="1" applyProtection="1">
      <alignment vertical="center"/>
      <protection locked="0" hidden="1"/>
    </xf>
    <xf numFmtId="38" fontId="4" fillId="0" borderId="2" xfId="1" applyFont="1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3" fillId="2" borderId="80" xfId="0" applyFont="1" applyFill="1" applyBorder="1" applyAlignment="1" applyProtection="1">
      <alignment horizontal="center" vertical="center"/>
      <protection locked="0" hidden="1"/>
    </xf>
    <xf numFmtId="0" fontId="0" fillId="2" borderId="81" xfId="0" applyFill="1" applyBorder="1" applyAlignment="1" applyProtection="1">
      <alignment horizontal="center" vertical="center"/>
      <protection locked="0" hidden="1"/>
    </xf>
    <xf numFmtId="0" fontId="10" fillId="3" borderId="4" xfId="0" applyFont="1" applyFill="1" applyBorder="1" applyAlignment="1" applyProtection="1">
      <alignment horizontal="center" vertical="center" shrinkToFit="1"/>
      <protection locked="0" hidden="1"/>
    </xf>
    <xf numFmtId="0" fontId="29" fillId="0" borderId="5" xfId="0" applyFont="1" applyBorder="1" applyAlignment="1" applyProtection="1">
      <alignment vertical="center"/>
      <protection locked="0" hidden="1"/>
    </xf>
    <xf numFmtId="0" fontId="10" fillId="8" borderId="4" xfId="0" applyFont="1" applyFill="1" applyBorder="1" applyAlignment="1" applyProtection="1">
      <alignment horizontal="center" vertical="center" shrinkToFit="1"/>
      <protection locked="0" hidden="1"/>
    </xf>
    <xf numFmtId="0" fontId="3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vertical="center" wrapText="1"/>
      <protection locked="0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54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16" fillId="5" borderId="67" xfId="0" applyFont="1" applyFill="1" applyBorder="1" applyAlignment="1">
      <alignment horizontal="center" vertical="center" wrapText="1"/>
    </xf>
    <xf numFmtId="0" fontId="17" fillId="5" borderId="67" xfId="0" applyFont="1" applyFill="1" applyBorder="1" applyAlignment="1">
      <alignment horizontal="center" vertical="center"/>
    </xf>
    <xf numFmtId="0" fontId="0" fillId="0" borderId="68" xfId="0" applyBorder="1" applyAlignment="1">
      <alignment vertical="center"/>
    </xf>
    <xf numFmtId="0" fontId="15" fillId="5" borderId="66" xfId="0" applyFont="1" applyFill="1" applyBorder="1" applyAlignment="1">
      <alignment horizontal="center" vertical="center" wrapText="1"/>
    </xf>
    <xf numFmtId="0" fontId="0" fillId="0" borderId="67" xfId="0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3" fillId="0" borderId="69" xfId="0" applyFont="1" applyBorder="1" applyAlignment="1">
      <alignment horizontal="center" vertical="center" shrinkToFit="1"/>
    </xf>
    <xf numFmtId="0" fontId="0" fillId="0" borderId="70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12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38" fontId="3" fillId="0" borderId="2" xfId="1" applyFont="1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11" fillId="0" borderId="11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8" xfId="0" applyBorder="1" applyAlignment="1">
      <alignment vertical="center"/>
    </xf>
    <xf numFmtId="182" fontId="3" fillId="0" borderId="3" xfId="1" applyNumberFormat="1" applyFont="1" applyFill="1" applyBorder="1" applyAlignment="1" applyProtection="1">
      <alignment vertical="center" shrinkToFit="1"/>
      <protection hidden="1"/>
    </xf>
    <xf numFmtId="182" fontId="0" fillId="0" borderId="6" xfId="0" applyNumberFormat="1" applyFill="1" applyBorder="1" applyAlignment="1" applyProtection="1">
      <alignment vertical="center" shrinkToFit="1"/>
      <protection hidden="1"/>
    </xf>
    <xf numFmtId="176" fontId="3" fillId="0" borderId="3" xfId="1" applyNumberFormat="1" applyFont="1" applyFill="1" applyBorder="1" applyAlignment="1" applyProtection="1">
      <alignment vertical="center"/>
      <protection hidden="1"/>
    </xf>
    <xf numFmtId="0" fontId="0" fillId="0" borderId="6" xfId="0" applyFill="1" applyBorder="1" applyAlignment="1" applyProtection="1">
      <alignment vertical="center"/>
      <protection hidden="1"/>
    </xf>
    <xf numFmtId="0" fontId="15" fillId="5" borderId="55" xfId="0" applyFont="1" applyFill="1" applyBorder="1" applyAlignment="1">
      <alignment horizontal="center" vertical="center"/>
    </xf>
    <xf numFmtId="0" fontId="17" fillId="5" borderId="56" xfId="0" applyFont="1" applyFill="1" applyBorder="1" applyAlignment="1">
      <alignment horizontal="center" vertical="center"/>
    </xf>
    <xf numFmtId="182" fontId="3" fillId="0" borderId="2" xfId="1" applyNumberFormat="1" applyFont="1" applyFill="1" applyBorder="1" applyAlignment="1" applyProtection="1">
      <alignment vertical="center" shrinkToFit="1"/>
      <protection hidden="1"/>
    </xf>
    <xf numFmtId="182" fontId="0" fillId="0" borderId="2" xfId="0" applyNumberFormat="1" applyFill="1" applyBorder="1" applyAlignment="1" applyProtection="1">
      <alignment vertical="center" shrinkToFit="1"/>
      <protection hidden="1"/>
    </xf>
    <xf numFmtId="176" fontId="3" fillId="0" borderId="2" xfId="1" applyNumberFormat="1" applyFont="1" applyFill="1" applyBorder="1" applyAlignment="1" applyProtection="1">
      <alignment vertical="center"/>
      <protection hidden="1"/>
    </xf>
    <xf numFmtId="0" fontId="0" fillId="0" borderId="2" xfId="0" applyFill="1" applyBorder="1" applyAlignment="1" applyProtection="1">
      <alignment vertical="center"/>
      <protection hidden="1"/>
    </xf>
    <xf numFmtId="0" fontId="30" fillId="5" borderId="2" xfId="0" applyFont="1" applyFill="1" applyBorder="1" applyAlignment="1">
      <alignment vertical="center" textRotation="255" shrinkToFit="1"/>
    </xf>
    <xf numFmtId="0" fontId="20" fillId="5" borderId="2" xfId="0" applyFont="1" applyFill="1" applyBorder="1" applyAlignment="1">
      <alignment vertical="center" textRotation="255" shrinkToFit="1"/>
    </xf>
    <xf numFmtId="0" fontId="17" fillId="5" borderId="2" xfId="0" applyFont="1" applyFill="1" applyBorder="1" applyAlignment="1">
      <alignment vertical="center" textRotation="255" shrinkToFit="1"/>
    </xf>
    <xf numFmtId="0" fontId="0" fillId="4" borderId="2" xfId="0" applyFill="1" applyBorder="1" applyAlignment="1">
      <alignment horizontal="center" vertical="center"/>
    </xf>
    <xf numFmtId="0" fontId="24" fillId="2" borderId="38" xfId="0" applyFont="1" applyFill="1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4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8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0" fillId="0" borderId="63" xfId="0" applyBorder="1" applyAlignment="1">
      <alignment horizontal="right" vertical="center" shrinkToFit="1"/>
    </xf>
    <xf numFmtId="0" fontId="40" fillId="0" borderId="0" xfId="2" applyFont="1" applyAlignment="1">
      <alignment vertical="center"/>
    </xf>
    <xf numFmtId="0" fontId="38" fillId="5" borderId="2" xfId="2" applyFont="1" applyFill="1" applyBorder="1" applyAlignment="1">
      <alignment horizontal="center" vertical="center"/>
    </xf>
    <xf numFmtId="0" fontId="34" fillId="0" borderId="2" xfId="2" applyFont="1" applyBorder="1" applyAlignment="1">
      <alignment horizontal="center" vertical="center" wrapText="1" shrinkToFit="1"/>
    </xf>
    <xf numFmtId="0" fontId="33" fillId="0" borderId="2" xfId="2" applyBorder="1" applyAlignment="1">
      <alignment vertical="center" shrinkToFit="1"/>
    </xf>
    <xf numFmtId="0" fontId="34" fillId="0" borderId="0" xfId="2" applyFont="1" applyAlignment="1">
      <alignment horizontal="right" vertical="center"/>
    </xf>
    <xf numFmtId="0" fontId="33" fillId="0" borderId="0" xfId="2" applyAlignment="1">
      <alignment horizontal="right" vertical="center"/>
    </xf>
    <xf numFmtId="183" fontId="34" fillId="10" borderId="4" xfId="2" applyNumberFormat="1" applyFont="1" applyFill="1" applyBorder="1" applyAlignment="1">
      <alignment vertical="center"/>
    </xf>
    <xf numFmtId="183" fontId="33" fillId="10" borderId="7" xfId="2" applyNumberFormat="1" applyFill="1" applyBorder="1" applyAlignment="1">
      <alignment vertical="center"/>
    </xf>
    <xf numFmtId="183" fontId="33" fillId="10" borderId="5" xfId="2" applyNumberFormat="1" applyFill="1" applyBorder="1" applyAlignment="1">
      <alignment vertical="center"/>
    </xf>
    <xf numFmtId="0" fontId="36" fillId="0" borderId="3" xfId="2" applyFont="1" applyBorder="1" applyAlignment="1">
      <alignment horizontal="center" vertical="center"/>
    </xf>
    <xf numFmtId="0" fontId="36" fillId="0" borderId="6" xfId="2" applyFont="1" applyBorder="1" applyAlignment="1">
      <alignment horizontal="center" vertical="center"/>
    </xf>
    <xf numFmtId="0" fontId="34" fillId="0" borderId="5" xfId="2" applyFont="1" applyBorder="1" applyAlignment="1">
      <alignment horizontal="center" vertical="center" wrapText="1" shrinkToFit="1"/>
    </xf>
    <xf numFmtId="0" fontId="33" fillId="0" borderId="5" xfId="2" applyBorder="1" applyAlignment="1">
      <alignment vertical="center" shrinkToFit="1"/>
    </xf>
    <xf numFmtId="0" fontId="34" fillId="10" borderId="15" xfId="2" applyFont="1" applyFill="1" applyBorder="1" applyAlignment="1">
      <alignment vertical="center" wrapText="1"/>
    </xf>
    <xf numFmtId="0" fontId="34" fillId="10" borderId="0" xfId="2" applyFont="1" applyFill="1" applyBorder="1" applyAlignment="1">
      <alignment vertical="center" wrapText="1"/>
    </xf>
    <xf numFmtId="0" fontId="33" fillId="10" borderId="0" xfId="2" applyFill="1" applyBorder="1" applyAlignment="1">
      <alignment vertical="center"/>
    </xf>
    <xf numFmtId="0" fontId="33" fillId="10" borderId="63" xfId="2" applyFill="1" applyBorder="1" applyAlignment="1">
      <alignment vertical="center"/>
    </xf>
    <xf numFmtId="0" fontId="37" fillId="5" borderId="2" xfId="2" applyFont="1" applyFill="1" applyBorder="1" applyAlignment="1">
      <alignment vertical="center"/>
    </xf>
    <xf numFmtId="0" fontId="37" fillId="5" borderId="2" xfId="2" applyFont="1" applyFill="1" applyBorder="1" applyAlignment="1">
      <alignment horizontal="center" vertical="center"/>
    </xf>
    <xf numFmtId="0" fontId="34" fillId="0" borderId="2" xfId="2" applyFont="1" applyBorder="1" applyAlignment="1">
      <alignment horizontal="center" vertical="center" shrinkToFit="1"/>
    </xf>
    <xf numFmtId="0" fontId="33" fillId="0" borderId="2" xfId="2" applyBorder="1" applyAlignment="1">
      <alignment horizontal="center" vertical="center" shrinkToFit="1"/>
    </xf>
    <xf numFmtId="0" fontId="33" fillId="0" borderId="4" xfId="2" applyBorder="1" applyAlignment="1">
      <alignment horizontal="center" vertical="center" shrinkToFit="1"/>
    </xf>
    <xf numFmtId="0" fontId="15" fillId="5" borderId="158" xfId="0" applyFont="1" applyFill="1" applyBorder="1" applyAlignment="1" applyProtection="1">
      <alignment vertical="center" textRotation="255" shrinkToFit="1"/>
    </xf>
    <xf numFmtId="0" fontId="0" fillId="0" borderId="159" xfId="0" applyBorder="1" applyAlignment="1" applyProtection="1">
      <alignment vertical="center" textRotation="255" shrinkToFit="1"/>
    </xf>
    <xf numFmtId="0" fontId="17" fillId="5" borderId="142" xfId="0" applyFont="1" applyFill="1" applyBorder="1" applyAlignment="1" applyProtection="1">
      <alignment vertical="center" textRotation="255" shrinkToFit="1"/>
    </xf>
    <xf numFmtId="0" fontId="0" fillId="0" borderId="160" xfId="0" applyBorder="1" applyAlignment="1" applyProtection="1">
      <alignment vertical="center" textRotation="255" shrinkToFit="1"/>
    </xf>
    <xf numFmtId="0" fontId="16" fillId="5" borderId="142" xfId="0" applyFont="1" applyFill="1" applyBorder="1" applyAlignment="1" applyProtection="1">
      <alignment vertical="center" textRotation="255" shrinkToFit="1"/>
    </xf>
    <xf numFmtId="0" fontId="17" fillId="5" borderId="163" xfId="0" applyFont="1" applyFill="1" applyBorder="1" applyAlignment="1" applyProtection="1">
      <alignment vertical="center" textRotation="255" shrinkToFit="1"/>
    </xf>
    <xf numFmtId="0" fontId="0" fillId="0" borderId="164" xfId="0" applyBorder="1" applyAlignment="1" applyProtection="1">
      <alignment vertical="center" textRotation="255" shrinkToFi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3" fillId="0" borderId="110" xfId="0" applyFont="1" applyBorder="1" applyAlignment="1" applyProtection="1">
      <alignment horizontal="center" vertical="center"/>
    </xf>
    <xf numFmtId="0" fontId="0" fillId="0" borderId="111" xfId="0" applyBorder="1" applyAlignment="1" applyProtection="1">
      <alignment horizontal="center" vertical="center"/>
    </xf>
    <xf numFmtId="0" fontId="3" fillId="2" borderId="13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3" fillId="2" borderId="104" xfId="0" applyFont="1" applyFill="1" applyBorder="1" applyAlignment="1" applyProtection="1">
      <alignment horizontal="center" vertical="center"/>
      <protection locked="0"/>
    </xf>
    <xf numFmtId="0" fontId="0" fillId="2" borderId="105" xfId="0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right" vertical="center" shrinkToFit="1"/>
    </xf>
    <xf numFmtId="0" fontId="3" fillId="0" borderId="6" xfId="0" applyFont="1" applyBorder="1" applyAlignment="1" applyProtection="1">
      <alignment horizontal="right" vertical="center" shrinkToFit="1"/>
    </xf>
    <xf numFmtId="0" fontId="0" fillId="0" borderId="6" xfId="0" applyBorder="1" applyAlignment="1" applyProtection="1">
      <alignment horizontal="right" vertical="center"/>
    </xf>
    <xf numFmtId="0" fontId="30" fillId="5" borderId="11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20" fillId="5" borderId="8" xfId="0" applyFont="1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right" vertical="center" shrinkToFit="1"/>
    </xf>
    <xf numFmtId="0" fontId="0" fillId="0" borderId="18" xfId="0" applyBorder="1" applyAlignment="1" applyProtection="1">
      <alignment horizontal="right" vertical="center" shrinkToFit="1"/>
    </xf>
    <xf numFmtId="0" fontId="3" fillId="0" borderId="7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29" fillId="4" borderId="58" xfId="0" applyFont="1" applyFill="1" applyBorder="1" applyAlignment="1" applyProtection="1">
      <alignment horizontal="center" vertical="center"/>
    </xf>
    <xf numFmtId="0" fontId="3" fillId="0" borderId="91" xfId="0" applyFont="1" applyBorder="1" applyAlignment="1" applyProtection="1">
      <alignment horizontal="center" vertical="center"/>
    </xf>
    <xf numFmtId="0" fontId="0" fillId="0" borderId="138" xfId="0" applyBorder="1" applyAlignment="1" applyProtection="1">
      <alignment horizontal="center" vertical="center"/>
    </xf>
    <xf numFmtId="0" fontId="15" fillId="5" borderId="55" xfId="0" applyFont="1" applyFill="1" applyBorder="1" applyAlignment="1" applyProtection="1">
      <alignment horizontal="center" vertical="center"/>
    </xf>
    <xf numFmtId="0" fontId="17" fillId="5" borderId="56" xfId="0" applyFont="1" applyFill="1" applyBorder="1" applyAlignment="1" applyProtection="1">
      <alignment vertical="center"/>
    </xf>
    <xf numFmtId="0" fontId="16" fillId="5" borderId="59" xfId="0" applyFont="1" applyFill="1" applyBorder="1" applyAlignment="1" applyProtection="1">
      <alignment horizontal="center" vertical="center"/>
    </xf>
    <xf numFmtId="0" fontId="17" fillId="5" borderId="60" xfId="0" applyFont="1" applyFill="1" applyBorder="1" applyAlignment="1" applyProtection="1">
      <alignment vertical="center"/>
    </xf>
    <xf numFmtId="0" fontId="16" fillId="5" borderId="60" xfId="0" applyFont="1" applyFill="1" applyBorder="1" applyAlignment="1" applyProtection="1">
      <alignment horizontal="center" vertical="center"/>
    </xf>
    <xf numFmtId="0" fontId="17" fillId="5" borderId="61" xfId="0" applyFont="1" applyFill="1" applyBorder="1" applyAlignment="1" applyProtection="1">
      <alignment vertical="center"/>
    </xf>
    <xf numFmtId="0" fontId="16" fillId="5" borderId="56" xfId="0" applyFont="1" applyFill="1" applyBorder="1" applyAlignment="1" applyProtection="1">
      <alignment horizontal="center" vertical="center"/>
    </xf>
    <xf numFmtId="0" fontId="17" fillId="5" borderId="101" xfId="0" applyFont="1" applyFill="1" applyBorder="1" applyAlignment="1" applyProtection="1">
      <alignment vertical="center"/>
    </xf>
    <xf numFmtId="0" fontId="16" fillId="5" borderId="102" xfId="0" applyFont="1" applyFill="1" applyBorder="1" applyAlignment="1" applyProtection="1">
      <alignment horizontal="center" vertical="center"/>
    </xf>
    <xf numFmtId="0" fontId="17" fillId="5" borderId="103" xfId="0" applyFont="1" applyFill="1" applyBorder="1" applyAlignment="1" applyProtection="1">
      <alignment vertical="center"/>
    </xf>
    <xf numFmtId="0" fontId="4" fillId="4" borderId="96" xfId="0" applyFont="1" applyFill="1" applyBorder="1" applyAlignment="1" applyProtection="1">
      <alignment horizontal="center" vertical="center" wrapText="1" shrinkToFit="1"/>
    </xf>
    <xf numFmtId="0" fontId="4" fillId="4" borderId="149" xfId="0" applyFont="1" applyFill="1" applyBorder="1" applyAlignment="1" applyProtection="1">
      <alignment horizontal="center" vertical="center" wrapText="1" shrinkToFit="1"/>
    </xf>
    <xf numFmtId="0" fontId="0" fillId="4" borderId="97" xfId="0" applyFill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right" vertical="center" shrinkToFit="1"/>
    </xf>
    <xf numFmtId="0" fontId="0" fillId="0" borderId="16" xfId="0" applyBorder="1" applyAlignment="1" applyProtection="1">
      <alignment horizontal="right" vertical="center" shrinkToFit="1"/>
    </xf>
    <xf numFmtId="0" fontId="3" fillId="2" borderId="5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15" fillId="5" borderId="30" xfId="0" applyFont="1" applyFill="1" applyBorder="1" applyAlignment="1" applyProtection="1">
      <alignment vertical="center"/>
    </xf>
    <xf numFmtId="0" fontId="17" fillId="5" borderId="30" xfId="0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3" fillId="2" borderId="132" xfId="0" applyFon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16" fillId="5" borderId="15" xfId="0" applyFont="1" applyFill="1" applyBorder="1" applyAlignment="1" applyProtection="1">
      <alignment vertical="center" textRotation="255"/>
    </xf>
    <xf numFmtId="0" fontId="0" fillId="0" borderId="15" xfId="0" applyBorder="1" applyAlignment="1" applyProtection="1">
      <alignment vertical="center" textRotation="255"/>
    </xf>
    <xf numFmtId="0" fontId="0" fillId="0" borderId="8" xfId="0" applyBorder="1" applyAlignment="1" applyProtection="1">
      <alignment vertical="center" textRotation="255"/>
    </xf>
    <xf numFmtId="0" fontId="16" fillId="5" borderId="161" xfId="0" applyFont="1" applyFill="1" applyBorder="1" applyAlignment="1" applyProtection="1">
      <alignment horizontal="center" vertical="center"/>
    </xf>
    <xf numFmtId="0" fontId="0" fillId="0" borderId="162" xfId="0" applyBorder="1" applyAlignment="1" applyProtection="1">
      <alignment horizontal="center" vertical="center"/>
    </xf>
    <xf numFmtId="0" fontId="15" fillId="5" borderId="11" xfId="0" applyFont="1" applyFill="1" applyBorder="1" applyAlignment="1" applyProtection="1">
      <alignment vertical="center" textRotation="255"/>
    </xf>
    <xf numFmtId="0" fontId="0" fillId="0" borderId="28" xfId="0" applyBorder="1" applyAlignment="1" applyProtection="1">
      <alignment vertical="center" textRotation="255"/>
    </xf>
    <xf numFmtId="0" fontId="0" fillId="0" borderId="6" xfId="0" applyBorder="1" applyAlignment="1" applyProtection="1">
      <alignment vertical="center" textRotation="255"/>
    </xf>
    <xf numFmtId="0" fontId="12" fillId="0" borderId="33" xfId="0" applyFont="1" applyFill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12" fillId="0" borderId="34" xfId="0" applyFont="1" applyFill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6" fillId="0" borderId="28" xfId="0" applyFont="1" applyBorder="1" applyAlignment="1" applyProtection="1">
      <alignment vertical="center" textRotation="255" shrinkToFit="1"/>
    </xf>
    <xf numFmtId="0" fontId="7" fillId="0" borderId="28" xfId="0" applyFont="1" applyBorder="1" applyAlignment="1" applyProtection="1">
      <alignment vertical="center" textRotation="255" shrinkToFit="1"/>
    </xf>
    <xf numFmtId="0" fontId="7" fillId="0" borderId="6" xfId="0" applyFont="1" applyBorder="1" applyAlignment="1" applyProtection="1">
      <alignment vertical="center" textRotation="255" shrinkToFit="1"/>
    </xf>
    <xf numFmtId="0" fontId="3" fillId="0" borderId="4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5" xfId="0" applyBorder="1" applyAlignment="1" applyProtection="1">
      <alignment horizontal="right" vertical="center"/>
    </xf>
    <xf numFmtId="0" fontId="20" fillId="5" borderId="15" xfId="0" applyFont="1" applyFill="1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15" fillId="5" borderId="158" xfId="0" applyFont="1" applyFill="1" applyBorder="1" applyAlignment="1" applyProtection="1">
      <alignment horizontal="center" vertical="center"/>
    </xf>
    <xf numFmtId="0" fontId="0" fillId="0" borderId="159" xfId="0" applyBorder="1" applyAlignment="1" applyProtection="1">
      <alignment horizontal="center" vertical="center"/>
    </xf>
    <xf numFmtId="0" fontId="17" fillId="5" borderId="142" xfId="0" applyFont="1" applyFill="1" applyBorder="1" applyAlignment="1" applyProtection="1">
      <alignment horizontal="center" vertical="center"/>
    </xf>
    <xf numFmtId="0" fontId="0" fillId="0" borderId="160" xfId="0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33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⑥財務分析シート!$AA$6</c:f>
              <c:strCache>
                <c:ptCount val="1"/>
                <c:pt idx="0">
                  <c:v>売上高総利益率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⑥財務分析シート!$AB$6:$AD$6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⑥財務分析シート!$AA$7</c:f>
              <c:strCache>
                <c:ptCount val="1"/>
                <c:pt idx="0">
                  <c:v>売上高営業利益率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⑥財務分析シート!$AB$7:$AD$7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⑥財務分析シート!$AA$8</c:f>
              <c:strCache>
                <c:ptCount val="1"/>
                <c:pt idx="0">
                  <c:v>人件費対売上高比率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⑥財務分析シート!$AB$8:$AD$8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⑥財務分析シート!$AA$9</c:f>
              <c:strCache>
                <c:ptCount val="1"/>
                <c:pt idx="0">
                  <c:v>諸経費対売上高比率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⑥財務分析シート!$AB$9:$AD$9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⑥財務分析シート!$AB$5:$AD$5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00904"/>
        <c:axId val="146001688"/>
      </c:lineChart>
      <c:catAx>
        <c:axId val="146000904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146001688"/>
        <c:crosses val="autoZero"/>
        <c:auto val="1"/>
        <c:lblAlgn val="ctr"/>
        <c:lblOffset val="100"/>
        <c:noMultiLvlLbl val="0"/>
      </c:catAx>
      <c:valAx>
        <c:axId val="146001688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6000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⑥財務分析シート!$AA$12</c:f>
              <c:strCache>
                <c:ptCount val="1"/>
                <c:pt idx="0">
                  <c:v>総資本回転率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⑥財務分析シート!$AB$12:$AD$12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⑥財務分析シート!$AA$13</c:f>
              <c:strCache>
                <c:ptCount val="1"/>
                <c:pt idx="0">
                  <c:v>棚卸資産回転期間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⑥財務分析シート!$AB$13:$AD$13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⑥財務分析シート!$AA$14</c:f>
              <c:strCache>
                <c:ptCount val="1"/>
                <c:pt idx="0">
                  <c:v>受取勘定回転期間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⑥財務分析シート!$AB$14:$AD$14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⑥財務分析シート!$AA$15</c:f>
              <c:strCache>
                <c:ptCount val="1"/>
                <c:pt idx="0">
                  <c:v>支払勘定回転期間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⑥財務分析シート!$AB$15:$AD$15</c:f>
              <c:numCache>
                <c:formatCode>#,##0.0;"▲ "#,##0.0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⑥財務分析シート!$AB$11:$AD$11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02472"/>
        <c:axId val="146002864"/>
      </c:lineChart>
      <c:catAx>
        <c:axId val="14600247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146002864"/>
        <c:crosses val="autoZero"/>
        <c:auto val="1"/>
        <c:lblAlgn val="ctr"/>
        <c:lblOffset val="100"/>
        <c:noMultiLvlLbl val="0"/>
      </c:catAx>
      <c:valAx>
        <c:axId val="146002864"/>
        <c:scaling>
          <c:orientation val="minMax"/>
        </c:scaling>
        <c:delete val="0"/>
        <c:axPos val="l"/>
        <c:majorGridlines/>
        <c:numFmt formatCode="#,##0.0;&quot;▲ &quot;#,##0.0" sourceLinked="1"/>
        <c:majorTickMark val="out"/>
        <c:minorTickMark val="none"/>
        <c:tickLblPos val="nextTo"/>
        <c:crossAx val="14600247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⑥財務分析シート!$AA$18</c:f>
              <c:strCache>
                <c:ptCount val="1"/>
                <c:pt idx="0">
                  <c:v>従業者１人当たり売上高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⑥財務分析シート!$AB$18:$AD$18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⑥財務分析シート!$AA$21</c:f>
              <c:strCache>
                <c:ptCount val="1"/>
                <c:pt idx="0">
                  <c:v>従業者１人当たり人件費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⑥財務分析シート!$AB$21:$AD$21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strRef>
              <c:f>⑥財務分析シート!$AA$22</c:f>
              <c:strCache>
                <c:ptCount val="1"/>
                <c:pt idx="0">
                  <c:v>従業者1人当たり有形固定資産額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⑥財務分析シート!$AB$22:$AD$22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003648"/>
        <c:axId val="146004040"/>
      </c:barChart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⑥財務分析シート!$AA$20</c:f>
              <c:strCache>
                <c:ptCount val="1"/>
                <c:pt idx="0">
                  <c:v>従業者１人当たり粗付加価値額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⑥財務分析シート!$AB$20:$AD$20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0"/>
        <c:axId val="148561888"/>
        <c:axId val="146004432"/>
      </c:barChart>
      <c:lineChart>
        <c:grouping val="standard"/>
        <c:varyColors val="0"/>
        <c:ser>
          <c:idx val="1"/>
          <c:order val="1"/>
          <c:tx>
            <c:strRef>
              <c:f>⑥財務分析シート!$AA$19</c:f>
              <c:strCache>
                <c:ptCount val="1"/>
                <c:pt idx="0">
                  <c:v>粗付加価値額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⑥財務分析シート!$AB$19:$AD$19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⑥財務分析シート!$AB$17:$AD$17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03648"/>
        <c:axId val="146004040"/>
      </c:lineChart>
      <c:catAx>
        <c:axId val="146003648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146004040"/>
        <c:crosses val="autoZero"/>
        <c:auto val="1"/>
        <c:lblAlgn val="ctr"/>
        <c:lblOffset val="100"/>
        <c:noMultiLvlLbl val="0"/>
      </c:catAx>
      <c:valAx>
        <c:axId val="14600404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46003648"/>
        <c:crosses val="autoZero"/>
        <c:crossBetween val="between"/>
      </c:valAx>
      <c:valAx>
        <c:axId val="14600443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48561888"/>
        <c:crosses val="max"/>
        <c:crossBetween val="between"/>
      </c:valAx>
      <c:catAx>
        <c:axId val="148561888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14600443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⑥財務分析シート!$AA$27</c:f>
              <c:strCache>
                <c:ptCount val="1"/>
                <c:pt idx="0">
                  <c:v>借入金回転期間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⑥財務分析シート!$AB$27:$AD$27</c:f>
              <c:numCache>
                <c:formatCode>0.0;"▲ "0.0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9"/>
        <c:axId val="148563848"/>
        <c:axId val="148563456"/>
      </c:barChart>
      <c:lineChart>
        <c:grouping val="standard"/>
        <c:varyColors val="0"/>
        <c:ser>
          <c:idx val="0"/>
          <c:order val="0"/>
          <c:tx>
            <c:strRef>
              <c:f>⑥財務分析シート!$AA$25</c:f>
              <c:strCache>
                <c:ptCount val="1"/>
                <c:pt idx="0">
                  <c:v>当座比率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⑥財務分析シート!$AB$25:$AD$25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⑥財務分析シート!$AA$26</c:f>
              <c:strCache>
                <c:ptCount val="1"/>
                <c:pt idx="0">
                  <c:v>流動比率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⑥財務分析シート!$AB$26:$AD$26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tx>
            <c:strRef>
              <c:f>⑥財務分析シート!$AA$28</c:f>
              <c:strCache>
                <c:ptCount val="1"/>
                <c:pt idx="0">
                  <c:v>自己資本比率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⑥財務分析シート!$AB$28:$AD$28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tx>
            <c:strRef>
              <c:f>⑥財務分析シート!$AA$29</c:f>
              <c:strCache>
                <c:ptCount val="1"/>
                <c:pt idx="0">
                  <c:v>損益分岐点比率（経常利益）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⑥財務分析シート!$AB$29:$AD$29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⑥財務分析シート!$AB$24:$AD$24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62672"/>
        <c:axId val="148563064"/>
      </c:lineChart>
      <c:catAx>
        <c:axId val="14856267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crossAx val="148563064"/>
        <c:crosses val="autoZero"/>
        <c:auto val="1"/>
        <c:lblAlgn val="ctr"/>
        <c:lblOffset val="100"/>
        <c:noMultiLvlLbl val="0"/>
      </c:catAx>
      <c:valAx>
        <c:axId val="14856306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48562672"/>
        <c:crosses val="autoZero"/>
        <c:crossBetween val="between"/>
      </c:valAx>
      <c:valAx>
        <c:axId val="148563456"/>
        <c:scaling>
          <c:orientation val="minMax"/>
        </c:scaling>
        <c:delete val="0"/>
        <c:axPos val="r"/>
        <c:numFmt formatCode="0.0;&quot;▲ &quot;0.0" sourceLinked="1"/>
        <c:majorTickMark val="out"/>
        <c:minorTickMark val="none"/>
        <c:tickLblPos val="nextTo"/>
        <c:crossAx val="148563848"/>
        <c:crosses val="max"/>
        <c:crossBetween val="between"/>
      </c:valAx>
      <c:catAx>
        <c:axId val="148563848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crossAx val="14856345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fmlaLink="$S$7" noThreeD="1"/>
</file>

<file path=xl/ctrlProps/ctrlProp10.xml><?xml version="1.0" encoding="utf-8"?>
<formControlPr xmlns="http://schemas.microsoft.com/office/spreadsheetml/2009/9/main" objectType="CheckBox" fmlaLink="$S$13" noThreeD="1"/>
</file>

<file path=xl/ctrlProps/ctrlProp11.xml><?xml version="1.0" encoding="utf-8"?>
<formControlPr xmlns="http://schemas.microsoft.com/office/spreadsheetml/2009/9/main" objectType="CheckBox" fmlaLink="$S$14" noThreeD="1"/>
</file>

<file path=xl/ctrlProps/ctrlProp12.xml><?xml version="1.0" encoding="utf-8"?>
<formControlPr xmlns="http://schemas.microsoft.com/office/spreadsheetml/2009/9/main" objectType="CheckBox" fmlaLink="$S$15" noThreeD="1"/>
</file>

<file path=xl/ctrlProps/ctrlProp13.xml><?xml version="1.0" encoding="utf-8"?>
<formControlPr xmlns="http://schemas.microsoft.com/office/spreadsheetml/2009/9/main" objectType="CheckBox" fmlaLink="$T$12" noThreeD="1"/>
</file>

<file path=xl/ctrlProps/ctrlProp14.xml><?xml version="1.0" encoding="utf-8"?>
<formControlPr xmlns="http://schemas.microsoft.com/office/spreadsheetml/2009/9/main" objectType="CheckBox" fmlaLink="$T$13" noThreeD="1"/>
</file>

<file path=xl/ctrlProps/ctrlProp15.xml><?xml version="1.0" encoding="utf-8"?>
<formControlPr xmlns="http://schemas.microsoft.com/office/spreadsheetml/2009/9/main" objectType="CheckBox" fmlaLink="$T$14" noThreeD="1"/>
</file>

<file path=xl/ctrlProps/ctrlProp16.xml><?xml version="1.0" encoding="utf-8"?>
<formControlPr xmlns="http://schemas.microsoft.com/office/spreadsheetml/2009/9/main" objectType="CheckBox" fmlaLink="$T$15" noThreeD="1"/>
</file>

<file path=xl/ctrlProps/ctrlProp17.xml><?xml version="1.0" encoding="utf-8"?>
<formControlPr xmlns="http://schemas.microsoft.com/office/spreadsheetml/2009/9/main" objectType="CheckBox" fmlaLink="$S$17" noThreeD="1"/>
</file>

<file path=xl/ctrlProps/ctrlProp18.xml><?xml version="1.0" encoding="utf-8"?>
<formControlPr xmlns="http://schemas.microsoft.com/office/spreadsheetml/2009/9/main" objectType="CheckBox" fmlaLink="$S$19" noThreeD="1"/>
</file>

<file path=xl/ctrlProps/ctrlProp19.xml><?xml version="1.0" encoding="utf-8"?>
<formControlPr xmlns="http://schemas.microsoft.com/office/spreadsheetml/2009/9/main" objectType="CheckBox" fmlaLink="$S$20" noThreeD="1"/>
</file>

<file path=xl/ctrlProps/ctrlProp2.xml><?xml version="1.0" encoding="utf-8"?>
<formControlPr xmlns="http://schemas.microsoft.com/office/spreadsheetml/2009/9/main" objectType="CheckBox" fmlaLink="$S$8" noThreeD="1"/>
</file>

<file path=xl/ctrlProps/ctrlProp20.xml><?xml version="1.0" encoding="utf-8"?>
<formControlPr xmlns="http://schemas.microsoft.com/office/spreadsheetml/2009/9/main" objectType="CheckBox" fmlaLink="$S$21" noThreeD="1"/>
</file>

<file path=xl/ctrlProps/ctrlProp21.xml><?xml version="1.0" encoding="utf-8"?>
<formControlPr xmlns="http://schemas.microsoft.com/office/spreadsheetml/2009/9/main" objectType="CheckBox" fmlaLink="$T$17" noThreeD="1"/>
</file>

<file path=xl/ctrlProps/ctrlProp22.xml><?xml version="1.0" encoding="utf-8"?>
<formControlPr xmlns="http://schemas.microsoft.com/office/spreadsheetml/2009/9/main" objectType="CheckBox" fmlaLink="$T$19" noThreeD="1"/>
</file>

<file path=xl/ctrlProps/ctrlProp23.xml><?xml version="1.0" encoding="utf-8"?>
<formControlPr xmlns="http://schemas.microsoft.com/office/spreadsheetml/2009/9/main" objectType="CheckBox" fmlaLink="$T$20" noThreeD="1"/>
</file>

<file path=xl/ctrlProps/ctrlProp24.xml><?xml version="1.0" encoding="utf-8"?>
<formControlPr xmlns="http://schemas.microsoft.com/office/spreadsheetml/2009/9/main" objectType="CheckBox" fmlaLink="$T$21" noThreeD="1"/>
</file>

<file path=xl/ctrlProps/ctrlProp25.xml><?xml version="1.0" encoding="utf-8"?>
<formControlPr xmlns="http://schemas.microsoft.com/office/spreadsheetml/2009/9/main" objectType="CheckBox" fmlaLink="$S$24" noThreeD="1"/>
</file>

<file path=xl/ctrlProps/ctrlProp26.xml><?xml version="1.0" encoding="utf-8"?>
<formControlPr xmlns="http://schemas.microsoft.com/office/spreadsheetml/2009/9/main" objectType="CheckBox" fmlaLink="$T$24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S$9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S$10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T$7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T$8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T$9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T$10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S$12" noThreeD="1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8</xdr:row>
      <xdr:rowOff>76200</xdr:rowOff>
    </xdr:from>
    <xdr:to>
      <xdr:col>8</xdr:col>
      <xdr:colOff>323850</xdr:colOff>
      <xdr:row>32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09575" y="2514600"/>
          <a:ext cx="6915150" cy="5467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57150</xdr:rowOff>
    </xdr:from>
    <xdr:to>
      <xdr:col>2</xdr:col>
      <xdr:colOff>952500</xdr:colOff>
      <xdr:row>23</xdr:row>
      <xdr:rowOff>457200</xdr:rowOff>
    </xdr:to>
    <xdr:sp macro="" textlink="">
      <xdr:nvSpPr>
        <xdr:cNvPr id="2" name="角丸四角形 1"/>
        <xdr:cNvSpPr/>
      </xdr:nvSpPr>
      <xdr:spPr>
        <a:xfrm>
          <a:off x="1057275" y="6781800"/>
          <a:ext cx="1895475" cy="923925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Ｃ</a:t>
          </a:r>
        </a:p>
      </xdr:txBody>
    </xdr:sp>
    <xdr:clientData/>
  </xdr:twoCellAnchor>
  <xdr:twoCellAnchor>
    <xdr:from>
      <xdr:col>1</xdr:col>
      <xdr:colOff>57150</xdr:colOff>
      <xdr:row>24</xdr:row>
      <xdr:rowOff>19049</xdr:rowOff>
    </xdr:from>
    <xdr:to>
      <xdr:col>3</xdr:col>
      <xdr:colOff>330200</xdr:colOff>
      <xdr:row>24</xdr:row>
      <xdr:rowOff>495300</xdr:rowOff>
    </xdr:to>
    <xdr:sp macro="" textlink="">
      <xdr:nvSpPr>
        <xdr:cNvPr id="3" name="角丸四角形 2"/>
        <xdr:cNvSpPr/>
      </xdr:nvSpPr>
      <xdr:spPr>
        <a:xfrm>
          <a:off x="1057275" y="7791449"/>
          <a:ext cx="2273300" cy="476251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Ｂ</a:t>
          </a:r>
        </a:p>
      </xdr:txBody>
    </xdr:sp>
    <xdr:clientData/>
  </xdr:twoCellAnchor>
  <xdr:twoCellAnchor>
    <xdr:from>
      <xdr:col>3</xdr:col>
      <xdr:colOff>47625</xdr:colOff>
      <xdr:row>22</xdr:row>
      <xdr:rowOff>38100</xdr:rowOff>
    </xdr:from>
    <xdr:to>
      <xdr:col>3</xdr:col>
      <xdr:colOff>971550</xdr:colOff>
      <xdr:row>24</xdr:row>
      <xdr:rowOff>279400</xdr:rowOff>
    </xdr:to>
    <xdr:sp macro="" textlink="">
      <xdr:nvSpPr>
        <xdr:cNvPr id="4" name="角丸四角形 3"/>
        <xdr:cNvSpPr/>
      </xdr:nvSpPr>
      <xdr:spPr>
        <a:xfrm>
          <a:off x="3048000" y="6762750"/>
          <a:ext cx="923925" cy="1289050"/>
        </a:xfrm>
        <a:prstGeom prst="roundRect">
          <a:avLst/>
        </a:prstGeom>
        <a:noFill/>
        <a:ln w="38100"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</a:rPr>
            <a:t>Ａ</a:t>
          </a:r>
        </a:p>
      </xdr:txBody>
    </xdr:sp>
    <xdr:clientData/>
  </xdr:twoCellAnchor>
  <xdr:twoCellAnchor>
    <xdr:from>
      <xdr:col>1</xdr:col>
      <xdr:colOff>785812</xdr:colOff>
      <xdr:row>23</xdr:row>
      <xdr:rowOff>361949</xdr:rowOff>
    </xdr:from>
    <xdr:to>
      <xdr:col>2</xdr:col>
      <xdr:colOff>223837</xdr:colOff>
      <xdr:row>24</xdr:row>
      <xdr:rowOff>128586</xdr:rowOff>
    </xdr:to>
    <xdr:sp macro="" textlink="">
      <xdr:nvSpPr>
        <xdr:cNvPr id="5" name="右矢印 4"/>
        <xdr:cNvSpPr/>
      </xdr:nvSpPr>
      <xdr:spPr>
        <a:xfrm rot="5400000">
          <a:off x="1859756" y="7536655"/>
          <a:ext cx="290512" cy="438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935831</xdr:colOff>
      <xdr:row>22</xdr:row>
      <xdr:rowOff>302419</xdr:rowOff>
    </xdr:from>
    <xdr:to>
      <xdr:col>3</xdr:col>
      <xdr:colOff>216693</xdr:colOff>
      <xdr:row>23</xdr:row>
      <xdr:rowOff>226219</xdr:rowOff>
    </xdr:to>
    <xdr:sp macro="" textlink="">
      <xdr:nvSpPr>
        <xdr:cNvPr id="6" name="右矢印 5"/>
        <xdr:cNvSpPr/>
      </xdr:nvSpPr>
      <xdr:spPr>
        <a:xfrm>
          <a:off x="2936081" y="7027069"/>
          <a:ext cx="280987" cy="447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</xdr:row>
          <xdr:rowOff>19050</xdr:rowOff>
        </xdr:from>
        <xdr:to>
          <xdr:col>14</xdr:col>
          <xdr:colOff>352425</xdr:colOff>
          <xdr:row>6</xdr:row>
          <xdr:rowOff>200025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7</xdr:row>
          <xdr:rowOff>19050</xdr:rowOff>
        </xdr:from>
        <xdr:to>
          <xdr:col>14</xdr:col>
          <xdr:colOff>352425</xdr:colOff>
          <xdr:row>7</xdr:row>
          <xdr:rowOff>200025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8</xdr:row>
          <xdr:rowOff>0</xdr:rowOff>
        </xdr:from>
        <xdr:to>
          <xdr:col>14</xdr:col>
          <xdr:colOff>352425</xdr:colOff>
          <xdr:row>8</xdr:row>
          <xdr:rowOff>180975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9</xdr:row>
          <xdr:rowOff>19050</xdr:rowOff>
        </xdr:from>
        <xdr:to>
          <xdr:col>14</xdr:col>
          <xdr:colOff>352425</xdr:colOff>
          <xdr:row>9</xdr:row>
          <xdr:rowOff>200025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6</xdr:row>
          <xdr:rowOff>19050</xdr:rowOff>
        </xdr:from>
        <xdr:to>
          <xdr:col>16</xdr:col>
          <xdr:colOff>352425</xdr:colOff>
          <xdr:row>6</xdr:row>
          <xdr:rowOff>200025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7</xdr:row>
          <xdr:rowOff>19050</xdr:rowOff>
        </xdr:from>
        <xdr:to>
          <xdr:col>16</xdr:col>
          <xdr:colOff>352425</xdr:colOff>
          <xdr:row>7</xdr:row>
          <xdr:rowOff>200025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8</xdr:row>
          <xdr:rowOff>0</xdr:rowOff>
        </xdr:from>
        <xdr:to>
          <xdr:col>16</xdr:col>
          <xdr:colOff>352425</xdr:colOff>
          <xdr:row>8</xdr:row>
          <xdr:rowOff>180975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9</xdr:row>
          <xdr:rowOff>19050</xdr:rowOff>
        </xdr:from>
        <xdr:to>
          <xdr:col>16</xdr:col>
          <xdr:colOff>352425</xdr:colOff>
          <xdr:row>9</xdr:row>
          <xdr:rowOff>200025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11</xdr:row>
          <xdr:rowOff>19050</xdr:rowOff>
        </xdr:from>
        <xdr:to>
          <xdr:col>14</xdr:col>
          <xdr:colOff>352425</xdr:colOff>
          <xdr:row>11</xdr:row>
          <xdr:rowOff>200025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</xdr:row>
          <xdr:rowOff>19050</xdr:rowOff>
        </xdr:from>
        <xdr:to>
          <xdr:col>14</xdr:col>
          <xdr:colOff>352425</xdr:colOff>
          <xdr:row>12</xdr:row>
          <xdr:rowOff>200025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13</xdr:row>
          <xdr:rowOff>19050</xdr:rowOff>
        </xdr:from>
        <xdr:to>
          <xdr:col>14</xdr:col>
          <xdr:colOff>352425</xdr:colOff>
          <xdr:row>13</xdr:row>
          <xdr:rowOff>200025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14</xdr:row>
          <xdr:rowOff>19050</xdr:rowOff>
        </xdr:from>
        <xdr:to>
          <xdr:col>14</xdr:col>
          <xdr:colOff>352425</xdr:colOff>
          <xdr:row>14</xdr:row>
          <xdr:rowOff>200025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11</xdr:row>
          <xdr:rowOff>19050</xdr:rowOff>
        </xdr:from>
        <xdr:to>
          <xdr:col>16</xdr:col>
          <xdr:colOff>352425</xdr:colOff>
          <xdr:row>11</xdr:row>
          <xdr:rowOff>200025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12</xdr:row>
          <xdr:rowOff>19050</xdr:rowOff>
        </xdr:from>
        <xdr:to>
          <xdr:col>16</xdr:col>
          <xdr:colOff>352425</xdr:colOff>
          <xdr:row>12</xdr:row>
          <xdr:rowOff>200025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13</xdr:row>
          <xdr:rowOff>19050</xdr:rowOff>
        </xdr:from>
        <xdr:to>
          <xdr:col>16</xdr:col>
          <xdr:colOff>352425</xdr:colOff>
          <xdr:row>13</xdr:row>
          <xdr:rowOff>200025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14</xdr:row>
          <xdr:rowOff>19050</xdr:rowOff>
        </xdr:from>
        <xdr:to>
          <xdr:col>16</xdr:col>
          <xdr:colOff>352425</xdr:colOff>
          <xdr:row>14</xdr:row>
          <xdr:rowOff>200025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</xdr:row>
          <xdr:rowOff>19050</xdr:rowOff>
        </xdr:from>
        <xdr:to>
          <xdr:col>14</xdr:col>
          <xdr:colOff>352425</xdr:colOff>
          <xdr:row>16</xdr:row>
          <xdr:rowOff>200025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18</xdr:row>
          <xdr:rowOff>19050</xdr:rowOff>
        </xdr:from>
        <xdr:to>
          <xdr:col>14</xdr:col>
          <xdr:colOff>352425</xdr:colOff>
          <xdr:row>18</xdr:row>
          <xdr:rowOff>200025</xdr:rowOff>
        </xdr:to>
        <xdr:sp macro="" textlink="">
          <xdr:nvSpPr>
            <xdr:cNvPr id="10280" name="Check Box 40" hidden="1">
              <a:extLst>
                <a:ext uri="{63B3BB69-23CF-44E3-9099-C40C66FF867C}">
                  <a14:compatExt spid="_x0000_s10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19</xdr:row>
          <xdr:rowOff>19050</xdr:rowOff>
        </xdr:from>
        <xdr:to>
          <xdr:col>14</xdr:col>
          <xdr:colOff>352425</xdr:colOff>
          <xdr:row>19</xdr:row>
          <xdr:rowOff>200025</xdr:rowOff>
        </xdr:to>
        <xdr:sp macro="" textlink="">
          <xdr:nvSpPr>
            <xdr:cNvPr id="10281" name="Check Box 41" hidden="1">
              <a:extLst>
                <a:ext uri="{63B3BB69-23CF-44E3-9099-C40C66FF867C}">
                  <a14:compatExt spid="_x0000_s10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20</xdr:row>
          <xdr:rowOff>19050</xdr:rowOff>
        </xdr:from>
        <xdr:to>
          <xdr:col>14</xdr:col>
          <xdr:colOff>352425</xdr:colOff>
          <xdr:row>20</xdr:row>
          <xdr:rowOff>200025</xdr:rowOff>
        </xdr:to>
        <xdr:sp macro="" textlink="">
          <xdr:nvSpPr>
            <xdr:cNvPr id="10282" name="Check Box 42" hidden="1">
              <a:extLst>
                <a:ext uri="{63B3BB69-23CF-44E3-9099-C40C66FF867C}">
                  <a14:compatExt spid="_x0000_s10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16</xdr:row>
          <xdr:rowOff>19050</xdr:rowOff>
        </xdr:from>
        <xdr:to>
          <xdr:col>16</xdr:col>
          <xdr:colOff>352425</xdr:colOff>
          <xdr:row>16</xdr:row>
          <xdr:rowOff>200025</xdr:rowOff>
        </xdr:to>
        <xdr:sp macro="" textlink="">
          <xdr:nvSpPr>
            <xdr:cNvPr id="10283" name="Check Box 43" hidden="1">
              <a:extLst>
                <a:ext uri="{63B3BB69-23CF-44E3-9099-C40C66FF867C}">
                  <a14:compatExt spid="_x0000_s10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18</xdr:row>
          <xdr:rowOff>19050</xdr:rowOff>
        </xdr:from>
        <xdr:to>
          <xdr:col>16</xdr:col>
          <xdr:colOff>352425</xdr:colOff>
          <xdr:row>18</xdr:row>
          <xdr:rowOff>200025</xdr:rowOff>
        </xdr:to>
        <xdr:sp macro="" textlink="">
          <xdr:nvSpPr>
            <xdr:cNvPr id="10285" name="Check Box 45" hidden="1">
              <a:extLst>
                <a:ext uri="{63B3BB69-23CF-44E3-9099-C40C66FF867C}">
                  <a14:compatExt spid="_x0000_s10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19</xdr:row>
          <xdr:rowOff>19050</xdr:rowOff>
        </xdr:from>
        <xdr:to>
          <xdr:col>16</xdr:col>
          <xdr:colOff>352425</xdr:colOff>
          <xdr:row>19</xdr:row>
          <xdr:rowOff>200025</xdr:rowOff>
        </xdr:to>
        <xdr:sp macro="" textlink="">
          <xdr:nvSpPr>
            <xdr:cNvPr id="10286" name="Check Box 46" hidden="1">
              <a:extLst>
                <a:ext uri="{63B3BB69-23CF-44E3-9099-C40C66FF867C}">
                  <a14:compatExt spid="_x0000_s10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20</xdr:row>
          <xdr:rowOff>19050</xdr:rowOff>
        </xdr:from>
        <xdr:to>
          <xdr:col>16</xdr:col>
          <xdr:colOff>352425</xdr:colOff>
          <xdr:row>20</xdr:row>
          <xdr:rowOff>200025</xdr:rowOff>
        </xdr:to>
        <xdr:sp macro="" textlink="">
          <xdr:nvSpPr>
            <xdr:cNvPr id="10287" name="Check Box 47" hidden="1">
              <a:extLst>
                <a:ext uri="{63B3BB69-23CF-44E3-9099-C40C66FF867C}">
                  <a14:compatExt spid="_x0000_s10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23</xdr:row>
          <xdr:rowOff>19050</xdr:rowOff>
        </xdr:from>
        <xdr:to>
          <xdr:col>14</xdr:col>
          <xdr:colOff>352425</xdr:colOff>
          <xdr:row>23</xdr:row>
          <xdr:rowOff>200025</xdr:rowOff>
        </xdr:to>
        <xdr:sp macro="" textlink="">
          <xdr:nvSpPr>
            <xdr:cNvPr id="10289" name="Check Box 49" hidden="1">
              <a:extLst>
                <a:ext uri="{63B3BB69-23CF-44E3-9099-C40C66FF867C}">
                  <a14:compatExt spid="_x0000_s10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23</xdr:row>
          <xdr:rowOff>19050</xdr:rowOff>
        </xdr:from>
        <xdr:to>
          <xdr:col>16</xdr:col>
          <xdr:colOff>352425</xdr:colOff>
          <xdr:row>23</xdr:row>
          <xdr:rowOff>200025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81935</xdr:colOff>
      <xdr:row>7</xdr:row>
      <xdr:rowOff>102419</xdr:rowOff>
    </xdr:from>
    <xdr:to>
      <xdr:col>13</xdr:col>
      <xdr:colOff>297016</xdr:colOff>
      <xdr:row>8</xdr:row>
      <xdr:rowOff>153629</xdr:rowOff>
    </xdr:to>
    <xdr:sp macro="" textlink="">
      <xdr:nvSpPr>
        <xdr:cNvPr id="2" name="右矢印 1"/>
        <xdr:cNvSpPr/>
      </xdr:nvSpPr>
      <xdr:spPr>
        <a:xfrm>
          <a:off x="9340645" y="139290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92177</xdr:colOff>
      <xdr:row>12</xdr:row>
      <xdr:rowOff>102420</xdr:rowOff>
    </xdr:from>
    <xdr:to>
      <xdr:col>13</xdr:col>
      <xdr:colOff>307258</xdr:colOff>
      <xdr:row>13</xdr:row>
      <xdr:rowOff>153630</xdr:rowOff>
    </xdr:to>
    <xdr:sp macro="" textlink="">
      <xdr:nvSpPr>
        <xdr:cNvPr id="43" name="右矢印 42"/>
        <xdr:cNvSpPr/>
      </xdr:nvSpPr>
      <xdr:spPr>
        <a:xfrm>
          <a:off x="9350887" y="246830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81935</xdr:colOff>
      <xdr:row>17</xdr:row>
      <xdr:rowOff>194597</xdr:rowOff>
    </xdr:from>
    <xdr:to>
      <xdr:col>13</xdr:col>
      <xdr:colOff>297016</xdr:colOff>
      <xdr:row>19</xdr:row>
      <xdr:rowOff>30726</xdr:rowOff>
    </xdr:to>
    <xdr:sp macro="" textlink="">
      <xdr:nvSpPr>
        <xdr:cNvPr id="44" name="右矢印 43"/>
        <xdr:cNvSpPr/>
      </xdr:nvSpPr>
      <xdr:spPr>
        <a:xfrm>
          <a:off x="9340645" y="3635887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71693</xdr:colOff>
      <xdr:row>23</xdr:row>
      <xdr:rowOff>204839</xdr:rowOff>
    </xdr:from>
    <xdr:to>
      <xdr:col>13</xdr:col>
      <xdr:colOff>286774</xdr:colOff>
      <xdr:row>25</xdr:row>
      <xdr:rowOff>40969</xdr:rowOff>
    </xdr:to>
    <xdr:sp macro="" textlink="">
      <xdr:nvSpPr>
        <xdr:cNvPr id="45" name="右矢印 44"/>
        <xdr:cNvSpPr/>
      </xdr:nvSpPr>
      <xdr:spPr>
        <a:xfrm>
          <a:off x="9330403" y="4936613"/>
          <a:ext cx="215081" cy="2662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49160</xdr:colOff>
      <xdr:row>32</xdr:row>
      <xdr:rowOff>26627</xdr:rowOff>
    </xdr:from>
    <xdr:to>
      <xdr:col>2</xdr:col>
      <xdr:colOff>1778000</xdr:colOff>
      <xdr:row>51</xdr:row>
      <xdr:rowOff>139700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1974644</xdr:colOff>
      <xdr:row>32</xdr:row>
      <xdr:rowOff>13928</xdr:rowOff>
    </xdr:from>
    <xdr:to>
      <xdr:col>11</xdr:col>
      <xdr:colOff>165100</xdr:colOff>
      <xdr:row>51</xdr:row>
      <xdr:rowOff>101600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350273</xdr:colOff>
      <xdr:row>32</xdr:row>
      <xdr:rowOff>2048</xdr:rowOff>
    </xdr:from>
    <xdr:to>
      <xdr:col>15</xdr:col>
      <xdr:colOff>2273300</xdr:colOff>
      <xdr:row>51</xdr:row>
      <xdr:rowOff>76200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2477727</xdr:colOff>
      <xdr:row>32</xdr:row>
      <xdr:rowOff>6350</xdr:rowOff>
    </xdr:from>
    <xdr:to>
      <xdr:col>17</xdr:col>
      <xdr:colOff>2971800</xdr:colOff>
      <xdr:row>51</xdr:row>
      <xdr:rowOff>88900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74083</xdr:colOff>
      <xdr:row>30</xdr:row>
      <xdr:rowOff>169333</xdr:rowOff>
    </xdr:from>
    <xdr:to>
      <xdr:col>1</xdr:col>
      <xdr:colOff>920750</xdr:colOff>
      <xdr:row>32</xdr:row>
      <xdr:rowOff>1</xdr:rowOff>
    </xdr:to>
    <xdr:sp macro="" textlink="">
      <xdr:nvSpPr>
        <xdr:cNvPr id="9" name="正方形/長方形 8"/>
        <xdr:cNvSpPr/>
      </xdr:nvSpPr>
      <xdr:spPr>
        <a:xfrm>
          <a:off x="74083" y="628650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収益性推移</a:t>
          </a:r>
        </a:p>
      </xdr:txBody>
    </xdr:sp>
    <xdr:clientData/>
  </xdr:twoCellAnchor>
  <xdr:twoCellAnchor>
    <xdr:from>
      <xdr:col>2</xdr:col>
      <xdr:colOff>1979083</xdr:colOff>
      <xdr:row>30</xdr:row>
      <xdr:rowOff>137583</xdr:rowOff>
    </xdr:from>
    <xdr:to>
      <xdr:col>4</xdr:col>
      <xdr:colOff>603250</xdr:colOff>
      <xdr:row>31</xdr:row>
      <xdr:rowOff>179917</xdr:rowOff>
    </xdr:to>
    <xdr:sp macro="" textlink="">
      <xdr:nvSpPr>
        <xdr:cNvPr id="53" name="正方形/長方形 52"/>
        <xdr:cNvSpPr/>
      </xdr:nvSpPr>
      <xdr:spPr>
        <a:xfrm>
          <a:off x="4222750" y="6254750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効率性推移</a:t>
          </a:r>
        </a:p>
      </xdr:txBody>
    </xdr:sp>
    <xdr:clientData/>
  </xdr:twoCellAnchor>
  <xdr:twoCellAnchor>
    <xdr:from>
      <xdr:col>11</xdr:col>
      <xdr:colOff>359834</xdr:colOff>
      <xdr:row>30</xdr:row>
      <xdr:rowOff>127000</xdr:rowOff>
    </xdr:from>
    <xdr:to>
      <xdr:col>13</xdr:col>
      <xdr:colOff>264584</xdr:colOff>
      <xdr:row>31</xdr:row>
      <xdr:rowOff>169334</xdr:rowOff>
    </xdr:to>
    <xdr:sp macro="" textlink="">
      <xdr:nvSpPr>
        <xdr:cNvPr id="54" name="正方形/長方形 53"/>
        <xdr:cNvSpPr/>
      </xdr:nvSpPr>
      <xdr:spPr>
        <a:xfrm>
          <a:off x="8392584" y="6244167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生産性推移</a:t>
          </a:r>
        </a:p>
      </xdr:txBody>
    </xdr:sp>
    <xdr:clientData/>
  </xdr:twoCellAnchor>
  <xdr:twoCellAnchor>
    <xdr:from>
      <xdr:col>15</xdr:col>
      <xdr:colOff>2476500</xdr:colOff>
      <xdr:row>30</xdr:row>
      <xdr:rowOff>148166</xdr:rowOff>
    </xdr:from>
    <xdr:to>
      <xdr:col>17</xdr:col>
      <xdr:colOff>158751</xdr:colOff>
      <xdr:row>31</xdr:row>
      <xdr:rowOff>190500</xdr:rowOff>
    </xdr:to>
    <xdr:sp macro="" textlink="">
      <xdr:nvSpPr>
        <xdr:cNvPr id="55" name="正方形/長方形 54"/>
        <xdr:cNvSpPr/>
      </xdr:nvSpPr>
      <xdr:spPr>
        <a:xfrm>
          <a:off x="12562417" y="6265333"/>
          <a:ext cx="1132417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安全性推移</a:t>
          </a:r>
        </a:p>
      </xdr:txBody>
    </xdr:sp>
    <xdr:clientData/>
  </xdr:twoCellAnchor>
  <xdr:twoCellAnchor>
    <xdr:from>
      <xdr:col>14</xdr:col>
      <xdr:colOff>10582</xdr:colOff>
      <xdr:row>1</xdr:row>
      <xdr:rowOff>137582</xdr:rowOff>
    </xdr:from>
    <xdr:to>
      <xdr:col>15</xdr:col>
      <xdr:colOff>878415</xdr:colOff>
      <xdr:row>2</xdr:row>
      <xdr:rowOff>179916</xdr:rowOff>
    </xdr:to>
    <xdr:sp macro="" textlink="">
      <xdr:nvSpPr>
        <xdr:cNvPr id="40" name="正方形/長方形 39"/>
        <xdr:cNvSpPr/>
      </xdr:nvSpPr>
      <xdr:spPr>
        <a:xfrm>
          <a:off x="9662582" y="359832"/>
          <a:ext cx="1301750" cy="264584"/>
        </a:xfrm>
        <a:prstGeom prst="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業界比較の検証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</xdr:row>
          <xdr:rowOff>28575</xdr:rowOff>
        </xdr:from>
        <xdr:to>
          <xdr:col>7</xdr:col>
          <xdr:colOff>276225</xdr:colOff>
          <xdr:row>4</xdr:row>
          <xdr:rowOff>209550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</xdr:row>
          <xdr:rowOff>28575</xdr:rowOff>
        </xdr:from>
        <xdr:to>
          <xdr:col>10</xdr:col>
          <xdr:colOff>276225</xdr:colOff>
          <xdr:row>4</xdr:row>
          <xdr:rowOff>209550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</xdr:row>
          <xdr:rowOff>28575</xdr:rowOff>
        </xdr:from>
        <xdr:to>
          <xdr:col>13</xdr:col>
          <xdr:colOff>276225</xdr:colOff>
          <xdr:row>4</xdr:row>
          <xdr:rowOff>209550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</xdr:row>
          <xdr:rowOff>28575</xdr:rowOff>
        </xdr:from>
        <xdr:to>
          <xdr:col>16</xdr:col>
          <xdr:colOff>276225</xdr:colOff>
          <xdr:row>4</xdr:row>
          <xdr:rowOff>209550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</xdr:row>
          <xdr:rowOff>28575</xdr:rowOff>
        </xdr:from>
        <xdr:to>
          <xdr:col>7</xdr:col>
          <xdr:colOff>276225</xdr:colOff>
          <xdr:row>7</xdr:row>
          <xdr:rowOff>209550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28575</xdr:rowOff>
        </xdr:from>
        <xdr:to>
          <xdr:col>10</xdr:col>
          <xdr:colOff>276225</xdr:colOff>
          <xdr:row>7</xdr:row>
          <xdr:rowOff>209550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</xdr:row>
          <xdr:rowOff>28575</xdr:rowOff>
        </xdr:from>
        <xdr:to>
          <xdr:col>13</xdr:col>
          <xdr:colOff>276225</xdr:colOff>
          <xdr:row>7</xdr:row>
          <xdr:rowOff>209550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</xdr:row>
          <xdr:rowOff>28575</xdr:rowOff>
        </xdr:from>
        <xdr:to>
          <xdr:col>16</xdr:col>
          <xdr:colOff>276225</xdr:colOff>
          <xdr:row>7</xdr:row>
          <xdr:rowOff>209550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10</xdr:row>
          <xdr:rowOff>28575</xdr:rowOff>
        </xdr:from>
        <xdr:to>
          <xdr:col>7</xdr:col>
          <xdr:colOff>276225</xdr:colOff>
          <xdr:row>10</xdr:row>
          <xdr:rowOff>209550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</xdr:row>
          <xdr:rowOff>28575</xdr:rowOff>
        </xdr:from>
        <xdr:to>
          <xdr:col>10</xdr:col>
          <xdr:colOff>276225</xdr:colOff>
          <xdr:row>10</xdr:row>
          <xdr:rowOff>209550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</xdr:row>
          <xdr:rowOff>28575</xdr:rowOff>
        </xdr:from>
        <xdr:to>
          <xdr:col>13</xdr:col>
          <xdr:colOff>276225</xdr:colOff>
          <xdr:row>10</xdr:row>
          <xdr:rowOff>209550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10</xdr:row>
          <xdr:rowOff>28575</xdr:rowOff>
        </xdr:from>
        <xdr:to>
          <xdr:col>16</xdr:col>
          <xdr:colOff>276225</xdr:colOff>
          <xdr:row>10</xdr:row>
          <xdr:rowOff>209550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13</xdr:row>
          <xdr:rowOff>28575</xdr:rowOff>
        </xdr:from>
        <xdr:to>
          <xdr:col>7</xdr:col>
          <xdr:colOff>276225</xdr:colOff>
          <xdr:row>13</xdr:row>
          <xdr:rowOff>209550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28575</xdr:rowOff>
        </xdr:from>
        <xdr:to>
          <xdr:col>10</xdr:col>
          <xdr:colOff>276225</xdr:colOff>
          <xdr:row>13</xdr:row>
          <xdr:rowOff>209550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13</xdr:col>
          <xdr:colOff>276225</xdr:colOff>
          <xdr:row>13</xdr:row>
          <xdr:rowOff>209550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13</xdr:row>
          <xdr:rowOff>28575</xdr:rowOff>
        </xdr:from>
        <xdr:to>
          <xdr:col>16</xdr:col>
          <xdr:colOff>276225</xdr:colOff>
          <xdr:row>13</xdr:row>
          <xdr:rowOff>209550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16</xdr:row>
          <xdr:rowOff>28575</xdr:rowOff>
        </xdr:from>
        <xdr:to>
          <xdr:col>7</xdr:col>
          <xdr:colOff>276225</xdr:colOff>
          <xdr:row>16</xdr:row>
          <xdr:rowOff>209550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28575</xdr:rowOff>
        </xdr:from>
        <xdr:to>
          <xdr:col>10</xdr:col>
          <xdr:colOff>276225</xdr:colOff>
          <xdr:row>16</xdr:row>
          <xdr:rowOff>209550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</xdr:row>
          <xdr:rowOff>28575</xdr:rowOff>
        </xdr:from>
        <xdr:to>
          <xdr:col>13</xdr:col>
          <xdr:colOff>276225</xdr:colOff>
          <xdr:row>16</xdr:row>
          <xdr:rowOff>209550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16</xdr:row>
          <xdr:rowOff>28575</xdr:rowOff>
        </xdr:from>
        <xdr:to>
          <xdr:col>16</xdr:col>
          <xdr:colOff>276225</xdr:colOff>
          <xdr:row>16</xdr:row>
          <xdr:rowOff>209550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19</xdr:row>
          <xdr:rowOff>28575</xdr:rowOff>
        </xdr:from>
        <xdr:to>
          <xdr:col>7</xdr:col>
          <xdr:colOff>276225</xdr:colOff>
          <xdr:row>19</xdr:row>
          <xdr:rowOff>209550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19</xdr:row>
          <xdr:rowOff>28575</xdr:rowOff>
        </xdr:from>
        <xdr:to>
          <xdr:col>10</xdr:col>
          <xdr:colOff>276225</xdr:colOff>
          <xdr:row>19</xdr:row>
          <xdr:rowOff>209550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28575</xdr:rowOff>
        </xdr:from>
        <xdr:to>
          <xdr:col>13</xdr:col>
          <xdr:colOff>276225</xdr:colOff>
          <xdr:row>19</xdr:row>
          <xdr:rowOff>209550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28575</xdr:rowOff>
        </xdr:from>
        <xdr:to>
          <xdr:col>16</xdr:col>
          <xdr:colOff>276225</xdr:colOff>
          <xdr:row>19</xdr:row>
          <xdr:rowOff>209550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22</xdr:row>
          <xdr:rowOff>28575</xdr:rowOff>
        </xdr:from>
        <xdr:to>
          <xdr:col>7</xdr:col>
          <xdr:colOff>276225</xdr:colOff>
          <xdr:row>22</xdr:row>
          <xdr:rowOff>209550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28575</xdr:rowOff>
        </xdr:from>
        <xdr:to>
          <xdr:col>10</xdr:col>
          <xdr:colOff>276225</xdr:colOff>
          <xdr:row>22</xdr:row>
          <xdr:rowOff>209550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28575</xdr:rowOff>
        </xdr:from>
        <xdr:to>
          <xdr:col>13</xdr:col>
          <xdr:colOff>276225</xdr:colOff>
          <xdr:row>22</xdr:row>
          <xdr:rowOff>209550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28575</xdr:rowOff>
        </xdr:from>
        <xdr:to>
          <xdr:col>16</xdr:col>
          <xdr:colOff>276225</xdr:colOff>
          <xdr:row>22</xdr:row>
          <xdr:rowOff>209550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28575</xdr:rowOff>
        </xdr:from>
        <xdr:to>
          <xdr:col>7</xdr:col>
          <xdr:colOff>276225</xdr:colOff>
          <xdr:row>25</xdr:row>
          <xdr:rowOff>209550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25</xdr:row>
          <xdr:rowOff>28575</xdr:rowOff>
        </xdr:from>
        <xdr:to>
          <xdr:col>10</xdr:col>
          <xdr:colOff>276225</xdr:colOff>
          <xdr:row>25</xdr:row>
          <xdr:rowOff>209550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28575</xdr:rowOff>
        </xdr:from>
        <xdr:to>
          <xdr:col>13</xdr:col>
          <xdr:colOff>276225</xdr:colOff>
          <xdr:row>25</xdr:row>
          <xdr:rowOff>209550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25</xdr:row>
          <xdr:rowOff>28575</xdr:rowOff>
        </xdr:from>
        <xdr:to>
          <xdr:col>16</xdr:col>
          <xdr:colOff>276225</xdr:colOff>
          <xdr:row>25</xdr:row>
          <xdr:rowOff>209550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28</xdr:row>
          <xdr:rowOff>28575</xdr:rowOff>
        </xdr:from>
        <xdr:to>
          <xdr:col>7</xdr:col>
          <xdr:colOff>276225</xdr:colOff>
          <xdr:row>28</xdr:row>
          <xdr:rowOff>209550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28575</xdr:rowOff>
        </xdr:from>
        <xdr:to>
          <xdr:col>10</xdr:col>
          <xdr:colOff>276225</xdr:colOff>
          <xdr:row>28</xdr:row>
          <xdr:rowOff>209550</xdr:rowOff>
        </xdr:to>
        <xdr:sp macro="" textlink=""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28575</xdr:rowOff>
        </xdr:from>
        <xdr:to>
          <xdr:col>13</xdr:col>
          <xdr:colOff>276225</xdr:colOff>
          <xdr:row>28</xdr:row>
          <xdr:rowOff>209550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28</xdr:row>
          <xdr:rowOff>28575</xdr:rowOff>
        </xdr:from>
        <xdr:to>
          <xdr:col>16</xdr:col>
          <xdr:colOff>276225</xdr:colOff>
          <xdr:row>28</xdr:row>
          <xdr:rowOff>209550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28575</xdr:rowOff>
        </xdr:from>
        <xdr:to>
          <xdr:col>7</xdr:col>
          <xdr:colOff>276225</xdr:colOff>
          <xdr:row>31</xdr:row>
          <xdr:rowOff>209550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31</xdr:row>
          <xdr:rowOff>28575</xdr:rowOff>
        </xdr:from>
        <xdr:to>
          <xdr:col>10</xdr:col>
          <xdr:colOff>276225</xdr:colOff>
          <xdr:row>31</xdr:row>
          <xdr:rowOff>209550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31</xdr:row>
          <xdr:rowOff>28575</xdr:rowOff>
        </xdr:from>
        <xdr:to>
          <xdr:col>13</xdr:col>
          <xdr:colOff>276225</xdr:colOff>
          <xdr:row>31</xdr:row>
          <xdr:rowOff>209550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31</xdr:row>
          <xdr:rowOff>28575</xdr:rowOff>
        </xdr:from>
        <xdr:to>
          <xdr:col>16</xdr:col>
          <xdr:colOff>276225</xdr:colOff>
          <xdr:row>31</xdr:row>
          <xdr:rowOff>209550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34</xdr:row>
          <xdr:rowOff>28575</xdr:rowOff>
        </xdr:from>
        <xdr:to>
          <xdr:col>7</xdr:col>
          <xdr:colOff>276225</xdr:colOff>
          <xdr:row>34</xdr:row>
          <xdr:rowOff>209550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34</xdr:row>
          <xdr:rowOff>28575</xdr:rowOff>
        </xdr:from>
        <xdr:to>
          <xdr:col>10</xdr:col>
          <xdr:colOff>276225</xdr:colOff>
          <xdr:row>34</xdr:row>
          <xdr:rowOff>209550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28575</xdr:rowOff>
        </xdr:from>
        <xdr:to>
          <xdr:col>13</xdr:col>
          <xdr:colOff>276225</xdr:colOff>
          <xdr:row>34</xdr:row>
          <xdr:rowOff>209550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</xdr:row>
          <xdr:rowOff>28575</xdr:rowOff>
        </xdr:from>
        <xdr:to>
          <xdr:col>16</xdr:col>
          <xdr:colOff>276225</xdr:colOff>
          <xdr:row>34</xdr:row>
          <xdr:rowOff>209550</xdr:rowOff>
        </xdr:to>
        <xdr:sp macro="" textlink=""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28575</xdr:rowOff>
        </xdr:from>
        <xdr:to>
          <xdr:col>7</xdr:col>
          <xdr:colOff>276225</xdr:colOff>
          <xdr:row>37</xdr:row>
          <xdr:rowOff>209550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28575</xdr:rowOff>
        </xdr:from>
        <xdr:to>
          <xdr:col>10</xdr:col>
          <xdr:colOff>276225</xdr:colOff>
          <xdr:row>37</xdr:row>
          <xdr:rowOff>209550</xdr:rowOff>
        </xdr:to>
        <xdr:sp macro="" textlink=""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28575</xdr:rowOff>
        </xdr:from>
        <xdr:to>
          <xdr:col>13</xdr:col>
          <xdr:colOff>276225</xdr:colOff>
          <xdr:row>37</xdr:row>
          <xdr:rowOff>209550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37</xdr:row>
          <xdr:rowOff>28575</xdr:rowOff>
        </xdr:from>
        <xdr:to>
          <xdr:col>16</xdr:col>
          <xdr:colOff>276225</xdr:colOff>
          <xdr:row>37</xdr:row>
          <xdr:rowOff>209550</xdr:rowOff>
        </xdr:to>
        <xdr:sp macro="" textlink=""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40</xdr:row>
          <xdr:rowOff>28575</xdr:rowOff>
        </xdr:from>
        <xdr:to>
          <xdr:col>7</xdr:col>
          <xdr:colOff>276225</xdr:colOff>
          <xdr:row>40</xdr:row>
          <xdr:rowOff>209550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28575</xdr:rowOff>
        </xdr:from>
        <xdr:to>
          <xdr:col>10</xdr:col>
          <xdr:colOff>276225</xdr:colOff>
          <xdr:row>40</xdr:row>
          <xdr:rowOff>209550</xdr:rowOff>
        </xdr:to>
        <xdr:sp macro="" textlink=""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276225</xdr:colOff>
          <xdr:row>40</xdr:row>
          <xdr:rowOff>209550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276225</xdr:colOff>
          <xdr:row>40</xdr:row>
          <xdr:rowOff>209550</xdr:rowOff>
        </xdr:to>
        <xdr:sp macro="" textlink=""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43</xdr:row>
          <xdr:rowOff>28575</xdr:rowOff>
        </xdr:from>
        <xdr:to>
          <xdr:col>7</xdr:col>
          <xdr:colOff>276225</xdr:colOff>
          <xdr:row>43</xdr:row>
          <xdr:rowOff>209550</xdr:rowOff>
        </xdr:to>
        <xdr:sp macro="" textlink=""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43</xdr:row>
          <xdr:rowOff>28575</xdr:rowOff>
        </xdr:from>
        <xdr:to>
          <xdr:col>10</xdr:col>
          <xdr:colOff>276225</xdr:colOff>
          <xdr:row>43</xdr:row>
          <xdr:rowOff>209550</xdr:rowOff>
        </xdr:to>
        <xdr:sp macro="" textlink=""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43</xdr:row>
          <xdr:rowOff>28575</xdr:rowOff>
        </xdr:from>
        <xdr:to>
          <xdr:col>13</xdr:col>
          <xdr:colOff>276225</xdr:colOff>
          <xdr:row>43</xdr:row>
          <xdr:rowOff>209550</xdr:rowOff>
        </xdr:to>
        <xdr:sp macro="" textlink=""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28575</xdr:rowOff>
        </xdr:from>
        <xdr:to>
          <xdr:col>16</xdr:col>
          <xdr:colOff>276225</xdr:colOff>
          <xdr:row>43</xdr:row>
          <xdr:rowOff>209550</xdr:rowOff>
        </xdr:to>
        <xdr:sp macro="" textlink=""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46</xdr:row>
          <xdr:rowOff>28575</xdr:rowOff>
        </xdr:from>
        <xdr:to>
          <xdr:col>7</xdr:col>
          <xdr:colOff>276225</xdr:colOff>
          <xdr:row>46</xdr:row>
          <xdr:rowOff>209550</xdr:rowOff>
        </xdr:to>
        <xdr:sp macro="" textlink=""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46</xdr:row>
          <xdr:rowOff>28575</xdr:rowOff>
        </xdr:from>
        <xdr:to>
          <xdr:col>10</xdr:col>
          <xdr:colOff>276225</xdr:colOff>
          <xdr:row>46</xdr:row>
          <xdr:rowOff>209550</xdr:rowOff>
        </xdr:to>
        <xdr:sp macro="" textlink=""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46</xdr:row>
          <xdr:rowOff>28575</xdr:rowOff>
        </xdr:from>
        <xdr:to>
          <xdr:col>13</xdr:col>
          <xdr:colOff>276225</xdr:colOff>
          <xdr:row>46</xdr:row>
          <xdr:rowOff>209550</xdr:rowOff>
        </xdr:to>
        <xdr:sp macro="" textlink=""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46</xdr:row>
          <xdr:rowOff>28575</xdr:rowOff>
        </xdr:from>
        <xdr:to>
          <xdr:col>16</xdr:col>
          <xdr:colOff>276225</xdr:colOff>
          <xdr:row>46</xdr:row>
          <xdr:rowOff>209550</xdr:rowOff>
        </xdr:to>
        <xdr:sp macro="" textlink=""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8</xdr:row>
      <xdr:rowOff>19052</xdr:rowOff>
    </xdr:from>
    <xdr:to>
      <xdr:col>4</xdr:col>
      <xdr:colOff>509590</xdr:colOff>
      <xdr:row>9</xdr:row>
      <xdr:rowOff>128587</xdr:rowOff>
    </xdr:to>
    <xdr:sp macro="" textlink="">
      <xdr:nvSpPr>
        <xdr:cNvPr id="6" name="下矢印 5"/>
        <xdr:cNvSpPr/>
      </xdr:nvSpPr>
      <xdr:spPr>
        <a:xfrm rot="16200000">
          <a:off x="3009902" y="1876425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204787</xdr:colOff>
      <xdr:row>8</xdr:row>
      <xdr:rowOff>0</xdr:rowOff>
    </xdr:from>
    <xdr:to>
      <xdr:col>9</xdr:col>
      <xdr:colOff>485777</xdr:colOff>
      <xdr:row>9</xdr:row>
      <xdr:rowOff>109535</xdr:rowOff>
    </xdr:to>
    <xdr:sp macro="" textlink="">
      <xdr:nvSpPr>
        <xdr:cNvPr id="7" name="下矢印 6"/>
        <xdr:cNvSpPr/>
      </xdr:nvSpPr>
      <xdr:spPr>
        <a:xfrm rot="16200000">
          <a:off x="6948489" y="1857373"/>
          <a:ext cx="338135" cy="2809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285751</xdr:colOff>
      <xdr:row>7</xdr:row>
      <xdr:rowOff>123825</xdr:rowOff>
    </xdr:from>
    <xdr:to>
      <xdr:col>5</xdr:col>
      <xdr:colOff>638175</xdr:colOff>
      <xdr:row>8</xdr:row>
      <xdr:rowOff>133350</xdr:rowOff>
    </xdr:to>
    <xdr:sp macro="" textlink="">
      <xdr:nvSpPr>
        <xdr:cNvPr id="6" name="下矢印 5"/>
        <xdr:cNvSpPr/>
      </xdr:nvSpPr>
      <xdr:spPr>
        <a:xfrm>
          <a:off x="2924176" y="1724025"/>
          <a:ext cx="352424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708024</xdr:colOff>
      <xdr:row>30</xdr:row>
      <xdr:rowOff>230716</xdr:rowOff>
    </xdr:from>
    <xdr:to>
      <xdr:col>5</xdr:col>
      <xdr:colOff>385232</xdr:colOff>
      <xdr:row>32</xdr:row>
      <xdr:rowOff>188382</xdr:rowOff>
    </xdr:to>
    <xdr:sp macro="" textlink="">
      <xdr:nvSpPr>
        <xdr:cNvPr id="7" name="下矢印 6"/>
        <xdr:cNvSpPr/>
      </xdr:nvSpPr>
      <xdr:spPr>
        <a:xfrm>
          <a:off x="4295774" y="7056966"/>
          <a:ext cx="523875" cy="4233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538692</xdr:colOff>
      <xdr:row>30</xdr:row>
      <xdr:rowOff>223308</xdr:rowOff>
    </xdr:from>
    <xdr:to>
      <xdr:col>15</xdr:col>
      <xdr:colOff>215900</xdr:colOff>
      <xdr:row>32</xdr:row>
      <xdr:rowOff>185208</xdr:rowOff>
    </xdr:to>
    <xdr:sp macro="" textlink="">
      <xdr:nvSpPr>
        <xdr:cNvPr id="10" name="下矢印 9"/>
        <xdr:cNvSpPr/>
      </xdr:nvSpPr>
      <xdr:spPr>
        <a:xfrm rot="10800000">
          <a:off x="12444942" y="7049558"/>
          <a:ext cx="523875" cy="427567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26194</xdr:colOff>
      <xdr:row>21</xdr:row>
      <xdr:rowOff>397669</xdr:rowOff>
    </xdr:from>
    <xdr:to>
      <xdr:col>7</xdr:col>
      <xdr:colOff>445294</xdr:colOff>
      <xdr:row>21</xdr:row>
      <xdr:rowOff>397669</xdr:rowOff>
    </xdr:to>
    <xdr:cxnSp macro="">
      <xdr:nvCxnSpPr>
        <xdr:cNvPr id="2" name="直線矢印コネクタ 1"/>
        <xdr:cNvCxnSpPr/>
      </xdr:nvCxnSpPr>
      <xdr:spPr>
        <a:xfrm>
          <a:off x="3705225" y="5148263"/>
          <a:ext cx="1919288" cy="0"/>
        </a:xfrm>
        <a:prstGeom prst="straightConnector1">
          <a:avLst/>
        </a:prstGeom>
        <a:ln w="635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9" Type="http://schemas.openxmlformats.org/officeDocument/2006/relationships/ctrlProp" Target="../ctrlProps/ctrlProp62.xml"/><Relationship Id="rId21" Type="http://schemas.openxmlformats.org/officeDocument/2006/relationships/ctrlProp" Target="../ctrlProps/ctrlProp44.xml"/><Relationship Id="rId34" Type="http://schemas.openxmlformats.org/officeDocument/2006/relationships/ctrlProp" Target="../ctrlProps/ctrlProp57.xml"/><Relationship Id="rId42" Type="http://schemas.openxmlformats.org/officeDocument/2006/relationships/ctrlProp" Target="../ctrlProps/ctrlProp65.xml"/><Relationship Id="rId47" Type="http://schemas.openxmlformats.org/officeDocument/2006/relationships/ctrlProp" Target="../ctrlProps/ctrlProp70.xml"/><Relationship Id="rId50" Type="http://schemas.openxmlformats.org/officeDocument/2006/relationships/ctrlProp" Target="../ctrlProps/ctrlProp73.xml"/><Relationship Id="rId55" Type="http://schemas.openxmlformats.org/officeDocument/2006/relationships/ctrlProp" Target="../ctrlProps/ctrlProp78.xml"/><Relationship Id="rId63" Type="http://schemas.openxmlformats.org/officeDocument/2006/relationships/ctrlProp" Target="../ctrlProps/ctrlProp86.xml"/><Relationship Id="rId7" Type="http://schemas.openxmlformats.org/officeDocument/2006/relationships/ctrlProp" Target="../ctrlProps/ctrlProp30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41" Type="http://schemas.openxmlformats.org/officeDocument/2006/relationships/ctrlProp" Target="../ctrlProps/ctrlProp64.xml"/><Relationship Id="rId54" Type="http://schemas.openxmlformats.org/officeDocument/2006/relationships/ctrlProp" Target="../ctrlProps/ctrlProp77.xml"/><Relationship Id="rId62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32" Type="http://schemas.openxmlformats.org/officeDocument/2006/relationships/ctrlProp" Target="../ctrlProps/ctrlProp55.xml"/><Relationship Id="rId37" Type="http://schemas.openxmlformats.org/officeDocument/2006/relationships/ctrlProp" Target="../ctrlProps/ctrlProp60.xml"/><Relationship Id="rId40" Type="http://schemas.openxmlformats.org/officeDocument/2006/relationships/ctrlProp" Target="../ctrlProps/ctrlProp63.xml"/><Relationship Id="rId45" Type="http://schemas.openxmlformats.org/officeDocument/2006/relationships/ctrlProp" Target="../ctrlProps/ctrlProp68.xml"/><Relationship Id="rId53" Type="http://schemas.openxmlformats.org/officeDocument/2006/relationships/ctrlProp" Target="../ctrlProps/ctrlProp76.xml"/><Relationship Id="rId58" Type="http://schemas.openxmlformats.org/officeDocument/2006/relationships/ctrlProp" Target="../ctrlProps/ctrlProp81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36" Type="http://schemas.openxmlformats.org/officeDocument/2006/relationships/ctrlProp" Target="../ctrlProps/ctrlProp59.xml"/><Relationship Id="rId49" Type="http://schemas.openxmlformats.org/officeDocument/2006/relationships/ctrlProp" Target="../ctrlProps/ctrlProp72.xml"/><Relationship Id="rId57" Type="http://schemas.openxmlformats.org/officeDocument/2006/relationships/ctrlProp" Target="../ctrlProps/ctrlProp80.xml"/><Relationship Id="rId61" Type="http://schemas.openxmlformats.org/officeDocument/2006/relationships/ctrlProp" Target="../ctrlProps/ctrlProp84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31" Type="http://schemas.openxmlformats.org/officeDocument/2006/relationships/ctrlProp" Target="../ctrlProps/ctrlProp54.xml"/><Relationship Id="rId44" Type="http://schemas.openxmlformats.org/officeDocument/2006/relationships/ctrlProp" Target="../ctrlProps/ctrlProp67.xml"/><Relationship Id="rId52" Type="http://schemas.openxmlformats.org/officeDocument/2006/relationships/ctrlProp" Target="../ctrlProps/ctrlProp75.xml"/><Relationship Id="rId60" Type="http://schemas.openxmlformats.org/officeDocument/2006/relationships/ctrlProp" Target="../ctrlProps/ctrlProp8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trlProp" Target="../ctrlProps/ctrlProp53.xml"/><Relationship Id="rId35" Type="http://schemas.openxmlformats.org/officeDocument/2006/relationships/ctrlProp" Target="../ctrlProps/ctrlProp58.xml"/><Relationship Id="rId43" Type="http://schemas.openxmlformats.org/officeDocument/2006/relationships/ctrlProp" Target="../ctrlProps/ctrlProp66.xml"/><Relationship Id="rId48" Type="http://schemas.openxmlformats.org/officeDocument/2006/relationships/ctrlProp" Target="../ctrlProps/ctrlProp71.xml"/><Relationship Id="rId56" Type="http://schemas.openxmlformats.org/officeDocument/2006/relationships/ctrlProp" Target="../ctrlProps/ctrlProp79.xml"/><Relationship Id="rId8" Type="http://schemas.openxmlformats.org/officeDocument/2006/relationships/ctrlProp" Target="../ctrlProps/ctrlProp31.xml"/><Relationship Id="rId51" Type="http://schemas.openxmlformats.org/officeDocument/2006/relationships/ctrlProp" Target="../ctrlProps/ctrlProp7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33" Type="http://schemas.openxmlformats.org/officeDocument/2006/relationships/ctrlProp" Target="../ctrlProps/ctrlProp56.xml"/><Relationship Id="rId38" Type="http://schemas.openxmlformats.org/officeDocument/2006/relationships/ctrlProp" Target="../ctrlProps/ctrlProp61.xml"/><Relationship Id="rId46" Type="http://schemas.openxmlformats.org/officeDocument/2006/relationships/ctrlProp" Target="../ctrlProps/ctrlProp69.xml"/><Relationship Id="rId59" Type="http://schemas.openxmlformats.org/officeDocument/2006/relationships/ctrlProp" Target="../ctrlProps/ctrlProp8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I42"/>
  <sheetViews>
    <sheetView workbookViewId="0">
      <selection activeCell="J23" sqref="J23"/>
    </sheetView>
  </sheetViews>
  <sheetFormatPr defaultRowHeight="17.25"/>
  <cols>
    <col min="1" max="1" width="3.375" style="561" customWidth="1"/>
    <col min="2" max="2" width="4.875" style="561" customWidth="1"/>
    <col min="3" max="3" width="11" style="561" customWidth="1"/>
    <col min="4" max="4" width="26.25" style="561" customWidth="1"/>
    <col min="5" max="7" width="11" style="561" customWidth="1"/>
    <col min="8" max="8" width="13.375" style="561" customWidth="1"/>
    <col min="9" max="9" width="9.875" style="561" customWidth="1"/>
    <col min="10" max="256" width="9" style="561"/>
    <col min="257" max="257" width="3.375" style="561" customWidth="1"/>
    <col min="258" max="258" width="4.875" style="561" customWidth="1"/>
    <col min="259" max="259" width="11" style="561" customWidth="1"/>
    <col min="260" max="260" width="26.25" style="561" customWidth="1"/>
    <col min="261" max="263" width="11" style="561" customWidth="1"/>
    <col min="264" max="264" width="13.375" style="561" customWidth="1"/>
    <col min="265" max="265" width="9.875" style="561" customWidth="1"/>
    <col min="266" max="512" width="9" style="561"/>
    <col min="513" max="513" width="3.375" style="561" customWidth="1"/>
    <col min="514" max="514" width="4.875" style="561" customWidth="1"/>
    <col min="515" max="515" width="11" style="561" customWidth="1"/>
    <col min="516" max="516" width="26.25" style="561" customWidth="1"/>
    <col min="517" max="519" width="11" style="561" customWidth="1"/>
    <col min="520" max="520" width="13.375" style="561" customWidth="1"/>
    <col min="521" max="521" width="9.875" style="561" customWidth="1"/>
    <col min="522" max="768" width="9" style="561"/>
    <col min="769" max="769" width="3.375" style="561" customWidth="1"/>
    <col min="770" max="770" width="4.875" style="561" customWidth="1"/>
    <col min="771" max="771" width="11" style="561" customWidth="1"/>
    <col min="772" max="772" width="26.25" style="561" customWidth="1"/>
    <col min="773" max="775" width="11" style="561" customWidth="1"/>
    <col min="776" max="776" width="13.375" style="561" customWidth="1"/>
    <col min="777" max="777" width="9.875" style="561" customWidth="1"/>
    <col min="778" max="1024" width="9" style="561"/>
    <col min="1025" max="1025" width="3.375" style="561" customWidth="1"/>
    <col min="1026" max="1026" width="4.875" style="561" customWidth="1"/>
    <col min="1027" max="1027" width="11" style="561" customWidth="1"/>
    <col min="1028" max="1028" width="26.25" style="561" customWidth="1"/>
    <col min="1029" max="1031" width="11" style="561" customWidth="1"/>
    <col min="1032" max="1032" width="13.375" style="561" customWidth="1"/>
    <col min="1033" max="1033" width="9.875" style="561" customWidth="1"/>
    <col min="1034" max="1280" width="9" style="561"/>
    <col min="1281" max="1281" width="3.375" style="561" customWidth="1"/>
    <col min="1282" max="1282" width="4.875" style="561" customWidth="1"/>
    <col min="1283" max="1283" width="11" style="561" customWidth="1"/>
    <col min="1284" max="1284" width="26.25" style="561" customWidth="1"/>
    <col min="1285" max="1287" width="11" style="561" customWidth="1"/>
    <col min="1288" max="1288" width="13.375" style="561" customWidth="1"/>
    <col min="1289" max="1289" width="9.875" style="561" customWidth="1"/>
    <col min="1290" max="1536" width="9" style="561"/>
    <col min="1537" max="1537" width="3.375" style="561" customWidth="1"/>
    <col min="1538" max="1538" width="4.875" style="561" customWidth="1"/>
    <col min="1539" max="1539" width="11" style="561" customWidth="1"/>
    <col min="1540" max="1540" width="26.25" style="561" customWidth="1"/>
    <col min="1541" max="1543" width="11" style="561" customWidth="1"/>
    <col min="1544" max="1544" width="13.375" style="561" customWidth="1"/>
    <col min="1545" max="1545" width="9.875" style="561" customWidth="1"/>
    <col min="1546" max="1792" width="9" style="561"/>
    <col min="1793" max="1793" width="3.375" style="561" customWidth="1"/>
    <col min="1794" max="1794" width="4.875" style="561" customWidth="1"/>
    <col min="1795" max="1795" width="11" style="561" customWidth="1"/>
    <col min="1796" max="1796" width="26.25" style="561" customWidth="1"/>
    <col min="1797" max="1799" width="11" style="561" customWidth="1"/>
    <col min="1800" max="1800" width="13.375" style="561" customWidth="1"/>
    <col min="1801" max="1801" width="9.875" style="561" customWidth="1"/>
    <col min="1802" max="2048" width="9" style="561"/>
    <col min="2049" max="2049" width="3.375" style="561" customWidth="1"/>
    <col min="2050" max="2050" width="4.875" style="561" customWidth="1"/>
    <col min="2051" max="2051" width="11" style="561" customWidth="1"/>
    <col min="2052" max="2052" width="26.25" style="561" customWidth="1"/>
    <col min="2053" max="2055" width="11" style="561" customWidth="1"/>
    <col min="2056" max="2056" width="13.375" style="561" customWidth="1"/>
    <col min="2057" max="2057" width="9.875" style="561" customWidth="1"/>
    <col min="2058" max="2304" width="9" style="561"/>
    <col min="2305" max="2305" width="3.375" style="561" customWidth="1"/>
    <col min="2306" max="2306" width="4.875" style="561" customWidth="1"/>
    <col min="2307" max="2307" width="11" style="561" customWidth="1"/>
    <col min="2308" max="2308" width="26.25" style="561" customWidth="1"/>
    <col min="2309" max="2311" width="11" style="561" customWidth="1"/>
    <col min="2312" max="2312" width="13.375" style="561" customWidth="1"/>
    <col min="2313" max="2313" width="9.875" style="561" customWidth="1"/>
    <col min="2314" max="2560" width="9" style="561"/>
    <col min="2561" max="2561" width="3.375" style="561" customWidth="1"/>
    <col min="2562" max="2562" width="4.875" style="561" customWidth="1"/>
    <col min="2563" max="2563" width="11" style="561" customWidth="1"/>
    <col min="2564" max="2564" width="26.25" style="561" customWidth="1"/>
    <col min="2565" max="2567" width="11" style="561" customWidth="1"/>
    <col min="2568" max="2568" width="13.375" style="561" customWidth="1"/>
    <col min="2569" max="2569" width="9.875" style="561" customWidth="1"/>
    <col min="2570" max="2816" width="9" style="561"/>
    <col min="2817" max="2817" width="3.375" style="561" customWidth="1"/>
    <col min="2818" max="2818" width="4.875" style="561" customWidth="1"/>
    <col min="2819" max="2819" width="11" style="561" customWidth="1"/>
    <col min="2820" max="2820" width="26.25" style="561" customWidth="1"/>
    <col min="2821" max="2823" width="11" style="561" customWidth="1"/>
    <col min="2824" max="2824" width="13.375" style="561" customWidth="1"/>
    <col min="2825" max="2825" width="9.875" style="561" customWidth="1"/>
    <col min="2826" max="3072" width="9" style="561"/>
    <col min="3073" max="3073" width="3.375" style="561" customWidth="1"/>
    <col min="3074" max="3074" width="4.875" style="561" customWidth="1"/>
    <col min="3075" max="3075" width="11" style="561" customWidth="1"/>
    <col min="3076" max="3076" width="26.25" style="561" customWidth="1"/>
    <col min="3077" max="3079" width="11" style="561" customWidth="1"/>
    <col min="3080" max="3080" width="13.375" style="561" customWidth="1"/>
    <col min="3081" max="3081" width="9.875" style="561" customWidth="1"/>
    <col min="3082" max="3328" width="9" style="561"/>
    <col min="3329" max="3329" width="3.375" style="561" customWidth="1"/>
    <col min="3330" max="3330" width="4.875" style="561" customWidth="1"/>
    <col min="3331" max="3331" width="11" style="561" customWidth="1"/>
    <col min="3332" max="3332" width="26.25" style="561" customWidth="1"/>
    <col min="3333" max="3335" width="11" style="561" customWidth="1"/>
    <col min="3336" max="3336" width="13.375" style="561" customWidth="1"/>
    <col min="3337" max="3337" width="9.875" style="561" customWidth="1"/>
    <col min="3338" max="3584" width="9" style="561"/>
    <col min="3585" max="3585" width="3.375" style="561" customWidth="1"/>
    <col min="3586" max="3586" width="4.875" style="561" customWidth="1"/>
    <col min="3587" max="3587" width="11" style="561" customWidth="1"/>
    <col min="3588" max="3588" width="26.25" style="561" customWidth="1"/>
    <col min="3589" max="3591" width="11" style="561" customWidth="1"/>
    <col min="3592" max="3592" width="13.375" style="561" customWidth="1"/>
    <col min="3593" max="3593" width="9.875" style="561" customWidth="1"/>
    <col min="3594" max="3840" width="9" style="561"/>
    <col min="3841" max="3841" width="3.375" style="561" customWidth="1"/>
    <col min="3842" max="3842" width="4.875" style="561" customWidth="1"/>
    <col min="3843" max="3843" width="11" style="561" customWidth="1"/>
    <col min="3844" max="3844" width="26.25" style="561" customWidth="1"/>
    <col min="3845" max="3847" width="11" style="561" customWidth="1"/>
    <col min="3848" max="3848" width="13.375" style="561" customWidth="1"/>
    <col min="3849" max="3849" width="9.875" style="561" customWidth="1"/>
    <col min="3850" max="4096" width="9" style="561"/>
    <col min="4097" max="4097" width="3.375" style="561" customWidth="1"/>
    <col min="4098" max="4098" width="4.875" style="561" customWidth="1"/>
    <col min="4099" max="4099" width="11" style="561" customWidth="1"/>
    <col min="4100" max="4100" width="26.25" style="561" customWidth="1"/>
    <col min="4101" max="4103" width="11" style="561" customWidth="1"/>
    <col min="4104" max="4104" width="13.375" style="561" customWidth="1"/>
    <col min="4105" max="4105" width="9.875" style="561" customWidth="1"/>
    <col min="4106" max="4352" width="9" style="561"/>
    <col min="4353" max="4353" width="3.375" style="561" customWidth="1"/>
    <col min="4354" max="4354" width="4.875" style="561" customWidth="1"/>
    <col min="4355" max="4355" width="11" style="561" customWidth="1"/>
    <col min="4356" max="4356" width="26.25" style="561" customWidth="1"/>
    <col min="4357" max="4359" width="11" style="561" customWidth="1"/>
    <col min="4360" max="4360" width="13.375" style="561" customWidth="1"/>
    <col min="4361" max="4361" width="9.875" style="561" customWidth="1"/>
    <col min="4362" max="4608" width="9" style="561"/>
    <col min="4609" max="4609" width="3.375" style="561" customWidth="1"/>
    <col min="4610" max="4610" width="4.875" style="561" customWidth="1"/>
    <col min="4611" max="4611" width="11" style="561" customWidth="1"/>
    <col min="4612" max="4612" width="26.25" style="561" customWidth="1"/>
    <col min="4613" max="4615" width="11" style="561" customWidth="1"/>
    <col min="4616" max="4616" width="13.375" style="561" customWidth="1"/>
    <col min="4617" max="4617" width="9.875" style="561" customWidth="1"/>
    <col min="4618" max="4864" width="9" style="561"/>
    <col min="4865" max="4865" width="3.375" style="561" customWidth="1"/>
    <col min="4866" max="4866" width="4.875" style="561" customWidth="1"/>
    <col min="4867" max="4867" width="11" style="561" customWidth="1"/>
    <col min="4868" max="4868" width="26.25" style="561" customWidth="1"/>
    <col min="4869" max="4871" width="11" style="561" customWidth="1"/>
    <col min="4872" max="4872" width="13.375" style="561" customWidth="1"/>
    <col min="4873" max="4873" width="9.875" style="561" customWidth="1"/>
    <col min="4874" max="5120" width="9" style="561"/>
    <col min="5121" max="5121" width="3.375" style="561" customWidth="1"/>
    <col min="5122" max="5122" width="4.875" style="561" customWidth="1"/>
    <col min="5123" max="5123" width="11" style="561" customWidth="1"/>
    <col min="5124" max="5124" width="26.25" style="561" customWidth="1"/>
    <col min="5125" max="5127" width="11" style="561" customWidth="1"/>
    <col min="5128" max="5128" width="13.375" style="561" customWidth="1"/>
    <col min="5129" max="5129" width="9.875" style="561" customWidth="1"/>
    <col min="5130" max="5376" width="9" style="561"/>
    <col min="5377" max="5377" width="3.375" style="561" customWidth="1"/>
    <col min="5378" max="5378" width="4.875" style="561" customWidth="1"/>
    <col min="5379" max="5379" width="11" style="561" customWidth="1"/>
    <col min="5380" max="5380" width="26.25" style="561" customWidth="1"/>
    <col min="5381" max="5383" width="11" style="561" customWidth="1"/>
    <col min="5384" max="5384" width="13.375" style="561" customWidth="1"/>
    <col min="5385" max="5385" width="9.875" style="561" customWidth="1"/>
    <col min="5386" max="5632" width="9" style="561"/>
    <col min="5633" max="5633" width="3.375" style="561" customWidth="1"/>
    <col min="5634" max="5634" width="4.875" style="561" customWidth="1"/>
    <col min="5635" max="5635" width="11" style="561" customWidth="1"/>
    <col min="5636" max="5636" width="26.25" style="561" customWidth="1"/>
    <col min="5637" max="5639" width="11" style="561" customWidth="1"/>
    <col min="5640" max="5640" width="13.375" style="561" customWidth="1"/>
    <col min="5641" max="5641" width="9.875" style="561" customWidth="1"/>
    <col min="5642" max="5888" width="9" style="561"/>
    <col min="5889" max="5889" width="3.375" style="561" customWidth="1"/>
    <col min="5890" max="5890" width="4.875" style="561" customWidth="1"/>
    <col min="5891" max="5891" width="11" style="561" customWidth="1"/>
    <col min="5892" max="5892" width="26.25" style="561" customWidth="1"/>
    <col min="5893" max="5895" width="11" style="561" customWidth="1"/>
    <col min="5896" max="5896" width="13.375" style="561" customWidth="1"/>
    <col min="5897" max="5897" width="9.875" style="561" customWidth="1"/>
    <col min="5898" max="6144" width="9" style="561"/>
    <col min="6145" max="6145" width="3.375" style="561" customWidth="1"/>
    <col min="6146" max="6146" width="4.875" style="561" customWidth="1"/>
    <col min="6147" max="6147" width="11" style="561" customWidth="1"/>
    <col min="6148" max="6148" width="26.25" style="561" customWidth="1"/>
    <col min="6149" max="6151" width="11" style="561" customWidth="1"/>
    <col min="6152" max="6152" width="13.375" style="561" customWidth="1"/>
    <col min="6153" max="6153" width="9.875" style="561" customWidth="1"/>
    <col min="6154" max="6400" width="9" style="561"/>
    <col min="6401" max="6401" width="3.375" style="561" customWidth="1"/>
    <col min="6402" max="6402" width="4.875" style="561" customWidth="1"/>
    <col min="6403" max="6403" width="11" style="561" customWidth="1"/>
    <col min="6404" max="6404" width="26.25" style="561" customWidth="1"/>
    <col min="6405" max="6407" width="11" style="561" customWidth="1"/>
    <col min="6408" max="6408" width="13.375" style="561" customWidth="1"/>
    <col min="6409" max="6409" width="9.875" style="561" customWidth="1"/>
    <col min="6410" max="6656" width="9" style="561"/>
    <col min="6657" max="6657" width="3.375" style="561" customWidth="1"/>
    <col min="6658" max="6658" width="4.875" style="561" customWidth="1"/>
    <col min="6659" max="6659" width="11" style="561" customWidth="1"/>
    <col min="6660" max="6660" width="26.25" style="561" customWidth="1"/>
    <col min="6661" max="6663" width="11" style="561" customWidth="1"/>
    <col min="6664" max="6664" width="13.375" style="561" customWidth="1"/>
    <col min="6665" max="6665" width="9.875" style="561" customWidth="1"/>
    <col min="6666" max="6912" width="9" style="561"/>
    <col min="6913" max="6913" width="3.375" style="561" customWidth="1"/>
    <col min="6914" max="6914" width="4.875" style="561" customWidth="1"/>
    <col min="6915" max="6915" width="11" style="561" customWidth="1"/>
    <col min="6916" max="6916" width="26.25" style="561" customWidth="1"/>
    <col min="6917" max="6919" width="11" style="561" customWidth="1"/>
    <col min="6920" max="6920" width="13.375" style="561" customWidth="1"/>
    <col min="6921" max="6921" width="9.875" style="561" customWidth="1"/>
    <col min="6922" max="7168" width="9" style="561"/>
    <col min="7169" max="7169" width="3.375" style="561" customWidth="1"/>
    <col min="7170" max="7170" width="4.875" style="561" customWidth="1"/>
    <col min="7171" max="7171" width="11" style="561" customWidth="1"/>
    <col min="7172" max="7172" width="26.25" style="561" customWidth="1"/>
    <col min="7173" max="7175" width="11" style="561" customWidth="1"/>
    <col min="7176" max="7176" width="13.375" style="561" customWidth="1"/>
    <col min="7177" max="7177" width="9.875" style="561" customWidth="1"/>
    <col min="7178" max="7424" width="9" style="561"/>
    <col min="7425" max="7425" width="3.375" style="561" customWidth="1"/>
    <col min="7426" max="7426" width="4.875" style="561" customWidth="1"/>
    <col min="7427" max="7427" width="11" style="561" customWidth="1"/>
    <col min="7428" max="7428" width="26.25" style="561" customWidth="1"/>
    <col min="7429" max="7431" width="11" style="561" customWidth="1"/>
    <col min="7432" max="7432" width="13.375" style="561" customWidth="1"/>
    <col min="7433" max="7433" width="9.875" style="561" customWidth="1"/>
    <col min="7434" max="7680" width="9" style="561"/>
    <col min="7681" max="7681" width="3.375" style="561" customWidth="1"/>
    <col min="7682" max="7682" width="4.875" style="561" customWidth="1"/>
    <col min="7683" max="7683" width="11" style="561" customWidth="1"/>
    <col min="7684" max="7684" width="26.25" style="561" customWidth="1"/>
    <col min="7685" max="7687" width="11" style="561" customWidth="1"/>
    <col min="7688" max="7688" width="13.375" style="561" customWidth="1"/>
    <col min="7689" max="7689" width="9.875" style="561" customWidth="1"/>
    <col min="7690" max="7936" width="9" style="561"/>
    <col min="7937" max="7937" width="3.375" style="561" customWidth="1"/>
    <col min="7938" max="7938" width="4.875" style="561" customWidth="1"/>
    <col min="7939" max="7939" width="11" style="561" customWidth="1"/>
    <col min="7940" max="7940" width="26.25" style="561" customWidth="1"/>
    <col min="7941" max="7943" width="11" style="561" customWidth="1"/>
    <col min="7944" max="7944" width="13.375" style="561" customWidth="1"/>
    <col min="7945" max="7945" width="9.875" style="561" customWidth="1"/>
    <col min="7946" max="8192" width="9" style="561"/>
    <col min="8193" max="8193" width="3.375" style="561" customWidth="1"/>
    <col min="8194" max="8194" width="4.875" style="561" customWidth="1"/>
    <col min="8195" max="8195" width="11" style="561" customWidth="1"/>
    <col min="8196" max="8196" width="26.25" style="561" customWidth="1"/>
    <col min="8197" max="8199" width="11" style="561" customWidth="1"/>
    <col min="8200" max="8200" width="13.375" style="561" customWidth="1"/>
    <col min="8201" max="8201" width="9.875" style="561" customWidth="1"/>
    <col min="8202" max="8448" width="9" style="561"/>
    <col min="8449" max="8449" width="3.375" style="561" customWidth="1"/>
    <col min="8450" max="8450" width="4.875" style="561" customWidth="1"/>
    <col min="8451" max="8451" width="11" style="561" customWidth="1"/>
    <col min="8452" max="8452" width="26.25" style="561" customWidth="1"/>
    <col min="8453" max="8455" width="11" style="561" customWidth="1"/>
    <col min="8456" max="8456" width="13.375" style="561" customWidth="1"/>
    <col min="8457" max="8457" width="9.875" style="561" customWidth="1"/>
    <col min="8458" max="8704" width="9" style="561"/>
    <col min="8705" max="8705" width="3.375" style="561" customWidth="1"/>
    <col min="8706" max="8706" width="4.875" style="561" customWidth="1"/>
    <col min="8707" max="8707" width="11" style="561" customWidth="1"/>
    <col min="8708" max="8708" width="26.25" style="561" customWidth="1"/>
    <col min="8709" max="8711" width="11" style="561" customWidth="1"/>
    <col min="8712" max="8712" width="13.375" style="561" customWidth="1"/>
    <col min="8713" max="8713" width="9.875" style="561" customWidth="1"/>
    <col min="8714" max="8960" width="9" style="561"/>
    <col min="8961" max="8961" width="3.375" style="561" customWidth="1"/>
    <col min="8962" max="8962" width="4.875" style="561" customWidth="1"/>
    <col min="8963" max="8963" width="11" style="561" customWidth="1"/>
    <col min="8964" max="8964" width="26.25" style="561" customWidth="1"/>
    <col min="8965" max="8967" width="11" style="561" customWidth="1"/>
    <col min="8968" max="8968" width="13.375" style="561" customWidth="1"/>
    <col min="8969" max="8969" width="9.875" style="561" customWidth="1"/>
    <col min="8970" max="9216" width="9" style="561"/>
    <col min="9217" max="9217" width="3.375" style="561" customWidth="1"/>
    <col min="9218" max="9218" width="4.875" style="561" customWidth="1"/>
    <col min="9219" max="9219" width="11" style="561" customWidth="1"/>
    <col min="9220" max="9220" width="26.25" style="561" customWidth="1"/>
    <col min="9221" max="9223" width="11" style="561" customWidth="1"/>
    <col min="9224" max="9224" width="13.375" style="561" customWidth="1"/>
    <col min="9225" max="9225" width="9.875" style="561" customWidth="1"/>
    <col min="9226" max="9472" width="9" style="561"/>
    <col min="9473" max="9473" width="3.375" style="561" customWidth="1"/>
    <col min="9474" max="9474" width="4.875" style="561" customWidth="1"/>
    <col min="9475" max="9475" width="11" style="561" customWidth="1"/>
    <col min="9476" max="9476" width="26.25" style="561" customWidth="1"/>
    <col min="9477" max="9479" width="11" style="561" customWidth="1"/>
    <col min="9480" max="9480" width="13.375" style="561" customWidth="1"/>
    <col min="9481" max="9481" width="9.875" style="561" customWidth="1"/>
    <col min="9482" max="9728" width="9" style="561"/>
    <col min="9729" max="9729" width="3.375" style="561" customWidth="1"/>
    <col min="9730" max="9730" width="4.875" style="561" customWidth="1"/>
    <col min="9731" max="9731" width="11" style="561" customWidth="1"/>
    <col min="9732" max="9732" width="26.25" style="561" customWidth="1"/>
    <col min="9733" max="9735" width="11" style="561" customWidth="1"/>
    <col min="9736" max="9736" width="13.375" style="561" customWidth="1"/>
    <col min="9737" max="9737" width="9.875" style="561" customWidth="1"/>
    <col min="9738" max="9984" width="9" style="561"/>
    <col min="9985" max="9985" width="3.375" style="561" customWidth="1"/>
    <col min="9986" max="9986" width="4.875" style="561" customWidth="1"/>
    <col min="9987" max="9987" width="11" style="561" customWidth="1"/>
    <col min="9988" max="9988" width="26.25" style="561" customWidth="1"/>
    <col min="9989" max="9991" width="11" style="561" customWidth="1"/>
    <col min="9992" max="9992" width="13.375" style="561" customWidth="1"/>
    <col min="9993" max="9993" width="9.875" style="561" customWidth="1"/>
    <col min="9994" max="10240" width="9" style="561"/>
    <col min="10241" max="10241" width="3.375" style="561" customWidth="1"/>
    <col min="10242" max="10242" width="4.875" style="561" customWidth="1"/>
    <col min="10243" max="10243" width="11" style="561" customWidth="1"/>
    <col min="10244" max="10244" width="26.25" style="561" customWidth="1"/>
    <col min="10245" max="10247" width="11" style="561" customWidth="1"/>
    <col min="10248" max="10248" width="13.375" style="561" customWidth="1"/>
    <col min="10249" max="10249" width="9.875" style="561" customWidth="1"/>
    <col min="10250" max="10496" width="9" style="561"/>
    <col min="10497" max="10497" width="3.375" style="561" customWidth="1"/>
    <col min="10498" max="10498" width="4.875" style="561" customWidth="1"/>
    <col min="10499" max="10499" width="11" style="561" customWidth="1"/>
    <col min="10500" max="10500" width="26.25" style="561" customWidth="1"/>
    <col min="10501" max="10503" width="11" style="561" customWidth="1"/>
    <col min="10504" max="10504" width="13.375" style="561" customWidth="1"/>
    <col min="10505" max="10505" width="9.875" style="561" customWidth="1"/>
    <col min="10506" max="10752" width="9" style="561"/>
    <col min="10753" max="10753" width="3.375" style="561" customWidth="1"/>
    <col min="10754" max="10754" width="4.875" style="561" customWidth="1"/>
    <col min="10755" max="10755" width="11" style="561" customWidth="1"/>
    <col min="10756" max="10756" width="26.25" style="561" customWidth="1"/>
    <col min="10757" max="10759" width="11" style="561" customWidth="1"/>
    <col min="10760" max="10760" width="13.375" style="561" customWidth="1"/>
    <col min="10761" max="10761" width="9.875" style="561" customWidth="1"/>
    <col min="10762" max="11008" width="9" style="561"/>
    <col min="11009" max="11009" width="3.375" style="561" customWidth="1"/>
    <col min="11010" max="11010" width="4.875" style="561" customWidth="1"/>
    <col min="11011" max="11011" width="11" style="561" customWidth="1"/>
    <col min="11012" max="11012" width="26.25" style="561" customWidth="1"/>
    <col min="11013" max="11015" width="11" style="561" customWidth="1"/>
    <col min="11016" max="11016" width="13.375" style="561" customWidth="1"/>
    <col min="11017" max="11017" width="9.875" style="561" customWidth="1"/>
    <col min="11018" max="11264" width="9" style="561"/>
    <col min="11265" max="11265" width="3.375" style="561" customWidth="1"/>
    <col min="11266" max="11266" width="4.875" style="561" customWidth="1"/>
    <col min="11267" max="11267" width="11" style="561" customWidth="1"/>
    <col min="11268" max="11268" width="26.25" style="561" customWidth="1"/>
    <col min="11269" max="11271" width="11" style="561" customWidth="1"/>
    <col min="11272" max="11272" width="13.375" style="561" customWidth="1"/>
    <col min="11273" max="11273" width="9.875" style="561" customWidth="1"/>
    <col min="11274" max="11520" width="9" style="561"/>
    <col min="11521" max="11521" width="3.375" style="561" customWidth="1"/>
    <col min="11522" max="11522" width="4.875" style="561" customWidth="1"/>
    <col min="11523" max="11523" width="11" style="561" customWidth="1"/>
    <col min="11524" max="11524" width="26.25" style="561" customWidth="1"/>
    <col min="11525" max="11527" width="11" style="561" customWidth="1"/>
    <col min="11528" max="11528" width="13.375" style="561" customWidth="1"/>
    <col min="11529" max="11529" width="9.875" style="561" customWidth="1"/>
    <col min="11530" max="11776" width="9" style="561"/>
    <col min="11777" max="11777" width="3.375" style="561" customWidth="1"/>
    <col min="11778" max="11778" width="4.875" style="561" customWidth="1"/>
    <col min="11779" max="11779" width="11" style="561" customWidth="1"/>
    <col min="11780" max="11780" width="26.25" style="561" customWidth="1"/>
    <col min="11781" max="11783" width="11" style="561" customWidth="1"/>
    <col min="11784" max="11784" width="13.375" style="561" customWidth="1"/>
    <col min="11785" max="11785" width="9.875" style="561" customWidth="1"/>
    <col min="11786" max="12032" width="9" style="561"/>
    <col min="12033" max="12033" width="3.375" style="561" customWidth="1"/>
    <col min="12034" max="12034" width="4.875" style="561" customWidth="1"/>
    <col min="12035" max="12035" width="11" style="561" customWidth="1"/>
    <col min="12036" max="12036" width="26.25" style="561" customWidth="1"/>
    <col min="12037" max="12039" width="11" style="561" customWidth="1"/>
    <col min="12040" max="12040" width="13.375" style="561" customWidth="1"/>
    <col min="12041" max="12041" width="9.875" style="561" customWidth="1"/>
    <col min="12042" max="12288" width="9" style="561"/>
    <col min="12289" max="12289" width="3.375" style="561" customWidth="1"/>
    <col min="12290" max="12290" width="4.875" style="561" customWidth="1"/>
    <col min="12291" max="12291" width="11" style="561" customWidth="1"/>
    <col min="12292" max="12292" width="26.25" style="561" customWidth="1"/>
    <col min="12293" max="12295" width="11" style="561" customWidth="1"/>
    <col min="12296" max="12296" width="13.375" style="561" customWidth="1"/>
    <col min="12297" max="12297" width="9.875" style="561" customWidth="1"/>
    <col min="12298" max="12544" width="9" style="561"/>
    <col min="12545" max="12545" width="3.375" style="561" customWidth="1"/>
    <col min="12546" max="12546" width="4.875" style="561" customWidth="1"/>
    <col min="12547" max="12547" width="11" style="561" customWidth="1"/>
    <col min="12548" max="12548" width="26.25" style="561" customWidth="1"/>
    <col min="12549" max="12551" width="11" style="561" customWidth="1"/>
    <col min="12552" max="12552" width="13.375" style="561" customWidth="1"/>
    <col min="12553" max="12553" width="9.875" style="561" customWidth="1"/>
    <col min="12554" max="12800" width="9" style="561"/>
    <col min="12801" max="12801" width="3.375" style="561" customWidth="1"/>
    <col min="12802" max="12802" width="4.875" style="561" customWidth="1"/>
    <col min="12803" max="12803" width="11" style="561" customWidth="1"/>
    <col min="12804" max="12804" width="26.25" style="561" customWidth="1"/>
    <col min="12805" max="12807" width="11" style="561" customWidth="1"/>
    <col min="12808" max="12808" width="13.375" style="561" customWidth="1"/>
    <col min="12809" max="12809" width="9.875" style="561" customWidth="1"/>
    <col min="12810" max="13056" width="9" style="561"/>
    <col min="13057" max="13057" width="3.375" style="561" customWidth="1"/>
    <col min="13058" max="13058" width="4.875" style="561" customWidth="1"/>
    <col min="13059" max="13059" width="11" style="561" customWidth="1"/>
    <col min="13060" max="13060" width="26.25" style="561" customWidth="1"/>
    <col min="13061" max="13063" width="11" style="561" customWidth="1"/>
    <col min="13064" max="13064" width="13.375" style="561" customWidth="1"/>
    <col min="13065" max="13065" width="9.875" style="561" customWidth="1"/>
    <col min="13066" max="13312" width="9" style="561"/>
    <col min="13313" max="13313" width="3.375" style="561" customWidth="1"/>
    <col min="13314" max="13314" width="4.875" style="561" customWidth="1"/>
    <col min="13315" max="13315" width="11" style="561" customWidth="1"/>
    <col min="13316" max="13316" width="26.25" style="561" customWidth="1"/>
    <col min="13317" max="13319" width="11" style="561" customWidth="1"/>
    <col min="13320" max="13320" width="13.375" style="561" customWidth="1"/>
    <col min="13321" max="13321" width="9.875" style="561" customWidth="1"/>
    <col min="13322" max="13568" width="9" style="561"/>
    <col min="13569" max="13569" width="3.375" style="561" customWidth="1"/>
    <col min="13570" max="13570" width="4.875" style="561" customWidth="1"/>
    <col min="13571" max="13571" width="11" style="561" customWidth="1"/>
    <col min="13572" max="13572" width="26.25" style="561" customWidth="1"/>
    <col min="13573" max="13575" width="11" style="561" customWidth="1"/>
    <col min="13576" max="13576" width="13.375" style="561" customWidth="1"/>
    <col min="13577" max="13577" width="9.875" style="561" customWidth="1"/>
    <col min="13578" max="13824" width="9" style="561"/>
    <col min="13825" max="13825" width="3.375" style="561" customWidth="1"/>
    <col min="13826" max="13826" width="4.875" style="561" customWidth="1"/>
    <col min="13827" max="13827" width="11" style="561" customWidth="1"/>
    <col min="13828" max="13828" width="26.25" style="561" customWidth="1"/>
    <col min="13829" max="13831" width="11" style="561" customWidth="1"/>
    <col min="13832" max="13832" width="13.375" style="561" customWidth="1"/>
    <col min="13833" max="13833" width="9.875" style="561" customWidth="1"/>
    <col min="13834" max="14080" width="9" style="561"/>
    <col min="14081" max="14081" width="3.375" style="561" customWidth="1"/>
    <col min="14082" max="14082" width="4.875" style="561" customWidth="1"/>
    <col min="14083" max="14083" width="11" style="561" customWidth="1"/>
    <col min="14084" max="14084" width="26.25" style="561" customWidth="1"/>
    <col min="14085" max="14087" width="11" style="561" customWidth="1"/>
    <col min="14088" max="14088" width="13.375" style="561" customWidth="1"/>
    <col min="14089" max="14089" width="9.875" style="561" customWidth="1"/>
    <col min="14090" max="14336" width="9" style="561"/>
    <col min="14337" max="14337" width="3.375" style="561" customWidth="1"/>
    <col min="14338" max="14338" width="4.875" style="561" customWidth="1"/>
    <col min="14339" max="14339" width="11" style="561" customWidth="1"/>
    <col min="14340" max="14340" width="26.25" style="561" customWidth="1"/>
    <col min="14341" max="14343" width="11" style="561" customWidth="1"/>
    <col min="14344" max="14344" width="13.375" style="561" customWidth="1"/>
    <col min="14345" max="14345" width="9.875" style="561" customWidth="1"/>
    <col min="14346" max="14592" width="9" style="561"/>
    <col min="14593" max="14593" width="3.375" style="561" customWidth="1"/>
    <col min="14594" max="14594" width="4.875" style="561" customWidth="1"/>
    <col min="14595" max="14595" width="11" style="561" customWidth="1"/>
    <col min="14596" max="14596" width="26.25" style="561" customWidth="1"/>
    <col min="14597" max="14599" width="11" style="561" customWidth="1"/>
    <col min="14600" max="14600" width="13.375" style="561" customWidth="1"/>
    <col min="14601" max="14601" width="9.875" style="561" customWidth="1"/>
    <col min="14602" max="14848" width="9" style="561"/>
    <col min="14849" max="14849" width="3.375" style="561" customWidth="1"/>
    <col min="14850" max="14850" width="4.875" style="561" customWidth="1"/>
    <col min="14851" max="14851" width="11" style="561" customWidth="1"/>
    <col min="14852" max="14852" width="26.25" style="561" customWidth="1"/>
    <col min="14853" max="14855" width="11" style="561" customWidth="1"/>
    <col min="14856" max="14856" width="13.375" style="561" customWidth="1"/>
    <col min="14857" max="14857" width="9.875" style="561" customWidth="1"/>
    <col min="14858" max="15104" width="9" style="561"/>
    <col min="15105" max="15105" width="3.375" style="561" customWidth="1"/>
    <col min="15106" max="15106" width="4.875" style="561" customWidth="1"/>
    <col min="15107" max="15107" width="11" style="561" customWidth="1"/>
    <col min="15108" max="15108" width="26.25" style="561" customWidth="1"/>
    <col min="15109" max="15111" width="11" style="561" customWidth="1"/>
    <col min="15112" max="15112" width="13.375" style="561" customWidth="1"/>
    <col min="15113" max="15113" width="9.875" style="561" customWidth="1"/>
    <col min="15114" max="15360" width="9" style="561"/>
    <col min="15361" max="15361" width="3.375" style="561" customWidth="1"/>
    <col min="15362" max="15362" width="4.875" style="561" customWidth="1"/>
    <col min="15363" max="15363" width="11" style="561" customWidth="1"/>
    <col min="15364" max="15364" width="26.25" style="561" customWidth="1"/>
    <col min="15365" max="15367" width="11" style="561" customWidth="1"/>
    <col min="15368" max="15368" width="13.375" style="561" customWidth="1"/>
    <col min="15369" max="15369" width="9.875" style="561" customWidth="1"/>
    <col min="15370" max="15616" width="9" style="561"/>
    <col min="15617" max="15617" width="3.375" style="561" customWidth="1"/>
    <col min="15618" max="15618" width="4.875" style="561" customWidth="1"/>
    <col min="15619" max="15619" width="11" style="561" customWidth="1"/>
    <col min="15620" max="15620" width="26.25" style="561" customWidth="1"/>
    <col min="15621" max="15623" width="11" style="561" customWidth="1"/>
    <col min="15624" max="15624" width="13.375" style="561" customWidth="1"/>
    <col min="15625" max="15625" width="9.875" style="561" customWidth="1"/>
    <col min="15626" max="15872" width="9" style="561"/>
    <col min="15873" max="15873" width="3.375" style="561" customWidth="1"/>
    <col min="15874" max="15874" width="4.875" style="561" customWidth="1"/>
    <col min="15875" max="15875" width="11" style="561" customWidth="1"/>
    <col min="15876" max="15876" width="26.25" style="561" customWidth="1"/>
    <col min="15877" max="15879" width="11" style="561" customWidth="1"/>
    <col min="15880" max="15880" width="13.375" style="561" customWidth="1"/>
    <col min="15881" max="15881" width="9.875" style="561" customWidth="1"/>
    <col min="15882" max="16128" width="9" style="561"/>
    <col min="16129" max="16129" width="3.375" style="561" customWidth="1"/>
    <col min="16130" max="16130" width="4.875" style="561" customWidth="1"/>
    <col min="16131" max="16131" width="11" style="561" customWidth="1"/>
    <col min="16132" max="16132" width="26.25" style="561" customWidth="1"/>
    <col min="16133" max="16135" width="11" style="561" customWidth="1"/>
    <col min="16136" max="16136" width="13.375" style="561" customWidth="1"/>
    <col min="16137" max="16137" width="9.875" style="561" customWidth="1"/>
    <col min="16138" max="16384" width="9" style="561"/>
  </cols>
  <sheetData>
    <row r="1" spans="1:9" s="560" customFormat="1" ht="45" customHeight="1">
      <c r="A1" s="870" t="s">
        <v>375</v>
      </c>
      <c r="B1" s="871"/>
      <c r="C1" s="871"/>
      <c r="D1" s="871"/>
      <c r="E1" s="871"/>
      <c r="F1" s="871"/>
      <c r="G1" s="871"/>
      <c r="H1" s="871"/>
      <c r="I1" s="872"/>
    </row>
    <row r="2" spans="1:9" s="560" customFormat="1" ht="45" customHeight="1">
      <c r="A2" s="873" t="s">
        <v>376</v>
      </c>
      <c r="B2" s="874"/>
      <c r="C2" s="874"/>
      <c r="D2" s="874"/>
      <c r="E2" s="874"/>
      <c r="F2" s="874"/>
      <c r="G2" s="874"/>
      <c r="H2" s="874"/>
      <c r="I2" s="875"/>
    </row>
    <row r="3" spans="1:9" ht="27.75" customHeight="1" thickBot="1">
      <c r="A3" s="876" t="s">
        <v>377</v>
      </c>
      <c r="B3" s="877"/>
      <c r="C3" s="877"/>
      <c r="D3" s="877"/>
      <c r="E3" s="877"/>
      <c r="F3" s="877"/>
      <c r="G3" s="877"/>
      <c r="H3" s="877"/>
      <c r="I3" s="878"/>
    </row>
    <row r="4" spans="1:9" s="566" customFormat="1" ht="14.25">
      <c r="A4" s="562"/>
      <c r="B4" s="563"/>
      <c r="C4" s="563"/>
      <c r="D4" s="563"/>
      <c r="E4" s="563"/>
      <c r="F4" s="563"/>
      <c r="G4" s="563"/>
      <c r="H4" s="564"/>
      <c r="I4" s="565"/>
    </row>
    <row r="5" spans="1:9" s="566" customFormat="1" ht="14.25">
      <c r="A5" s="567"/>
      <c r="B5" s="568"/>
      <c r="C5" s="568"/>
      <c r="D5" s="568"/>
      <c r="E5" s="568"/>
      <c r="F5" s="568"/>
      <c r="G5" s="568"/>
      <c r="H5" s="569"/>
      <c r="I5" s="570"/>
    </row>
    <row r="6" spans="1:9" s="566" customFormat="1" ht="14.25">
      <c r="A6" s="567"/>
      <c r="B6" s="568"/>
      <c r="C6" s="568"/>
      <c r="D6" s="568"/>
      <c r="E6" s="568"/>
      <c r="F6" s="568"/>
      <c r="G6" s="568"/>
      <c r="H6" s="569"/>
      <c r="I6" s="570"/>
    </row>
    <row r="7" spans="1:9" s="566" customFormat="1" ht="14.25">
      <c r="A7" s="567"/>
      <c r="B7" s="568"/>
      <c r="C7" s="568"/>
      <c r="D7" s="568"/>
      <c r="E7" s="568"/>
      <c r="F7" s="568"/>
      <c r="G7" s="568"/>
      <c r="H7" s="569"/>
      <c r="I7" s="570"/>
    </row>
    <row r="8" spans="1:9" s="574" customFormat="1">
      <c r="A8" s="571"/>
      <c r="B8" s="572" t="s">
        <v>378</v>
      </c>
      <c r="C8" s="572"/>
      <c r="D8" s="572"/>
      <c r="E8" s="572"/>
      <c r="F8" s="572"/>
      <c r="G8" s="572"/>
      <c r="H8" s="572"/>
      <c r="I8" s="573"/>
    </row>
    <row r="9" spans="1:9">
      <c r="A9" s="575"/>
      <c r="B9" s="576"/>
      <c r="C9" s="577"/>
      <c r="D9" s="577"/>
      <c r="E9" s="577"/>
      <c r="F9" s="577"/>
      <c r="G9" s="577"/>
      <c r="H9" s="577"/>
      <c r="I9" s="578"/>
    </row>
    <row r="10" spans="1:9" ht="18" customHeight="1">
      <c r="A10" s="575"/>
      <c r="B10" s="577"/>
      <c r="C10" s="579" t="s">
        <v>379</v>
      </c>
      <c r="D10" s="579" t="s">
        <v>380</v>
      </c>
      <c r="E10" s="577"/>
      <c r="F10" s="577"/>
      <c r="G10" s="577"/>
      <c r="H10" s="577"/>
      <c r="I10" s="578"/>
    </row>
    <row r="11" spans="1:9" ht="18" customHeight="1">
      <c r="A11" s="575"/>
      <c r="B11" s="577"/>
      <c r="C11" s="580"/>
      <c r="D11" s="580"/>
      <c r="E11" s="577"/>
      <c r="F11" s="577"/>
      <c r="G11" s="577"/>
      <c r="H11" s="577"/>
      <c r="I11" s="578"/>
    </row>
    <row r="12" spans="1:9" ht="18" customHeight="1">
      <c r="A12" s="575"/>
      <c r="B12" s="577"/>
      <c r="C12" s="579" t="s">
        <v>381</v>
      </c>
      <c r="D12" s="579" t="s">
        <v>382</v>
      </c>
      <c r="E12" s="581"/>
      <c r="F12" s="582"/>
      <c r="G12" s="582"/>
      <c r="H12" s="582"/>
      <c r="I12" s="583"/>
    </row>
    <row r="13" spans="1:9" ht="18" customHeight="1">
      <c r="A13" s="575"/>
      <c r="B13" s="577"/>
      <c r="C13" s="580"/>
      <c r="D13" s="580"/>
      <c r="E13" s="581"/>
      <c r="F13" s="582"/>
      <c r="G13" s="582"/>
      <c r="H13" s="582"/>
      <c r="I13" s="583"/>
    </row>
    <row r="14" spans="1:9" ht="18" customHeight="1">
      <c r="A14" s="575"/>
      <c r="B14" s="577"/>
      <c r="C14" s="579" t="s">
        <v>383</v>
      </c>
      <c r="D14" s="584" t="s">
        <v>384</v>
      </c>
      <c r="E14" s="585"/>
      <c r="F14" s="585"/>
      <c r="G14" s="585"/>
      <c r="H14" s="585"/>
      <c r="I14" s="586"/>
    </row>
    <row r="15" spans="1:9" ht="18" customHeight="1">
      <c r="A15" s="575"/>
      <c r="B15" s="577"/>
      <c r="C15" s="580"/>
      <c r="D15" s="587"/>
      <c r="E15" s="585"/>
      <c r="F15" s="585"/>
      <c r="G15" s="585"/>
      <c r="H15" s="585"/>
      <c r="I15" s="586"/>
    </row>
    <row r="16" spans="1:9" ht="18" customHeight="1">
      <c r="A16" s="575"/>
      <c r="B16" s="588"/>
      <c r="C16" s="579" t="s">
        <v>385</v>
      </c>
      <c r="D16" s="584" t="s">
        <v>386</v>
      </c>
      <c r="E16" s="585"/>
      <c r="F16" s="585"/>
      <c r="G16" s="585"/>
      <c r="H16" s="585"/>
      <c r="I16" s="586"/>
    </row>
    <row r="17" spans="1:9" s="566" customFormat="1" ht="18" customHeight="1">
      <c r="A17" s="567"/>
      <c r="B17" s="576"/>
      <c r="C17" s="589"/>
      <c r="D17" s="587" t="s">
        <v>387</v>
      </c>
      <c r="E17" s="589"/>
      <c r="F17" s="589"/>
      <c r="G17" s="589"/>
      <c r="H17" s="589"/>
      <c r="I17" s="590"/>
    </row>
    <row r="18" spans="1:9" s="566" customFormat="1" ht="18" customHeight="1">
      <c r="A18" s="567"/>
      <c r="B18" s="576"/>
      <c r="C18" s="589"/>
      <c r="D18" s="587"/>
      <c r="E18" s="589"/>
      <c r="F18" s="589"/>
      <c r="G18" s="589"/>
      <c r="H18" s="589"/>
      <c r="I18" s="590"/>
    </row>
    <row r="19" spans="1:9" ht="18" customHeight="1">
      <c r="A19" s="575"/>
      <c r="B19" s="577"/>
      <c r="C19" s="579" t="s">
        <v>388</v>
      </c>
      <c r="D19" s="579" t="s">
        <v>389</v>
      </c>
      <c r="E19" s="577"/>
      <c r="F19" s="577"/>
      <c r="G19" s="577"/>
      <c r="H19" s="577"/>
      <c r="I19" s="578"/>
    </row>
    <row r="20" spans="1:9" ht="18" customHeight="1">
      <c r="A20" s="575"/>
      <c r="B20" s="577"/>
      <c r="C20" s="580"/>
      <c r="D20" s="580"/>
      <c r="E20" s="577"/>
      <c r="F20" s="577"/>
      <c r="G20" s="577"/>
      <c r="H20" s="577"/>
      <c r="I20" s="578"/>
    </row>
    <row r="21" spans="1:9" ht="18" customHeight="1">
      <c r="A21" s="575"/>
      <c r="B21" s="577"/>
      <c r="C21" s="579" t="s">
        <v>390</v>
      </c>
      <c r="D21" s="579" t="s">
        <v>391</v>
      </c>
      <c r="E21" s="581"/>
      <c r="F21" s="582"/>
      <c r="G21" s="582"/>
      <c r="H21" s="582"/>
      <c r="I21" s="583"/>
    </row>
    <row r="22" spans="1:9" ht="18" customHeight="1">
      <c r="A22" s="575"/>
      <c r="B22" s="577"/>
      <c r="C22" s="580"/>
      <c r="D22" s="580"/>
      <c r="E22" s="581"/>
      <c r="F22" s="582"/>
      <c r="G22" s="582"/>
      <c r="H22" s="582"/>
      <c r="I22" s="583"/>
    </row>
    <row r="23" spans="1:9" ht="18" customHeight="1">
      <c r="A23" s="575"/>
      <c r="B23" s="577"/>
      <c r="C23" s="579" t="s">
        <v>392</v>
      </c>
      <c r="D23" s="584" t="s">
        <v>393</v>
      </c>
      <c r="E23" s="585"/>
      <c r="F23" s="585"/>
      <c r="G23" s="585"/>
      <c r="H23" s="585"/>
      <c r="I23" s="586"/>
    </row>
    <row r="24" spans="1:9" ht="18" customHeight="1">
      <c r="A24" s="575"/>
      <c r="B24" s="577"/>
      <c r="C24" s="580"/>
      <c r="D24" s="587"/>
      <c r="E24" s="585"/>
      <c r="F24" s="585"/>
      <c r="G24" s="585"/>
      <c r="H24" s="585"/>
      <c r="I24" s="586"/>
    </row>
    <row r="25" spans="1:9" ht="18" customHeight="1">
      <c r="A25" s="575"/>
      <c r="B25" s="588"/>
      <c r="C25" s="579" t="s">
        <v>394</v>
      </c>
      <c r="D25" s="584" t="s">
        <v>395</v>
      </c>
      <c r="E25" s="585"/>
      <c r="F25" s="585"/>
      <c r="G25" s="585"/>
      <c r="H25" s="585"/>
      <c r="I25" s="586"/>
    </row>
    <row r="26" spans="1:9" ht="18" customHeight="1">
      <c r="A26" s="575"/>
      <c r="B26" s="577"/>
      <c r="C26" s="580"/>
      <c r="D26" s="580"/>
      <c r="E26" s="582"/>
      <c r="F26" s="582"/>
      <c r="G26" s="582"/>
      <c r="H26" s="582"/>
      <c r="I26" s="583"/>
    </row>
    <row r="27" spans="1:9" ht="18" customHeight="1">
      <c r="A27" s="575"/>
      <c r="B27" s="577"/>
      <c r="C27" s="579" t="s">
        <v>396</v>
      </c>
      <c r="D27" s="579" t="s">
        <v>397</v>
      </c>
      <c r="E27" s="581"/>
      <c r="F27" s="582"/>
      <c r="G27" s="582"/>
      <c r="H27" s="582"/>
      <c r="I27" s="583"/>
    </row>
    <row r="28" spans="1:9" ht="18" customHeight="1">
      <c r="A28" s="575"/>
      <c r="B28" s="577"/>
      <c r="C28" s="580"/>
      <c r="D28" s="580"/>
      <c r="E28" s="581"/>
      <c r="F28" s="582"/>
      <c r="G28" s="582"/>
      <c r="H28" s="582"/>
      <c r="I28" s="583"/>
    </row>
    <row r="29" spans="1:9" ht="18" customHeight="1">
      <c r="A29" s="575"/>
      <c r="B29" s="577"/>
      <c r="C29" s="579" t="s">
        <v>398</v>
      </c>
      <c r="D29" s="584" t="s">
        <v>399</v>
      </c>
      <c r="E29" s="585"/>
      <c r="F29" s="585"/>
      <c r="G29" s="585"/>
      <c r="H29" s="585"/>
      <c r="I29" s="586"/>
    </row>
    <row r="30" spans="1:9" ht="18" customHeight="1">
      <c r="A30" s="575"/>
      <c r="B30" s="577"/>
      <c r="C30" s="580"/>
      <c r="D30" s="587"/>
      <c r="E30" s="585"/>
      <c r="F30" s="585"/>
      <c r="G30" s="585"/>
      <c r="H30" s="585"/>
      <c r="I30" s="586"/>
    </row>
    <row r="31" spans="1:9" ht="18" customHeight="1">
      <c r="A31" s="575"/>
      <c r="B31" s="588"/>
      <c r="C31" s="579" t="s">
        <v>400</v>
      </c>
      <c r="D31" s="584" t="s">
        <v>401</v>
      </c>
      <c r="E31" s="585"/>
      <c r="F31" s="585"/>
      <c r="G31" s="585"/>
      <c r="H31" s="585"/>
      <c r="I31" s="586"/>
    </row>
    <row r="32" spans="1:9" s="566" customFormat="1" ht="18" customHeight="1">
      <c r="A32" s="567"/>
      <c r="B32" s="572"/>
      <c r="C32" s="569"/>
      <c r="D32" s="569"/>
      <c r="E32" s="569"/>
      <c r="F32" s="569"/>
      <c r="G32" s="569"/>
      <c r="H32" s="569"/>
      <c r="I32" s="570"/>
    </row>
    <row r="33" spans="1:9" s="566" customFormat="1" ht="18" customHeight="1">
      <c r="A33" s="567"/>
      <c r="B33" s="576"/>
      <c r="C33" s="569"/>
      <c r="D33" s="569"/>
      <c r="E33" s="569"/>
      <c r="F33" s="569"/>
      <c r="G33" s="569"/>
      <c r="H33" s="569"/>
      <c r="I33" s="570"/>
    </row>
    <row r="34" spans="1:9" ht="18" customHeight="1">
      <c r="A34" s="575"/>
      <c r="B34" s="577"/>
      <c r="C34" s="580"/>
      <c r="D34" s="580"/>
      <c r="E34" s="577"/>
      <c r="F34" s="577"/>
      <c r="G34" s="577"/>
      <c r="H34" s="577"/>
      <c r="I34" s="578"/>
    </row>
    <row r="35" spans="1:9" ht="18" customHeight="1">
      <c r="A35" s="575"/>
      <c r="B35" s="577"/>
      <c r="C35" s="580" t="s">
        <v>402</v>
      </c>
      <c r="D35" s="580"/>
      <c r="E35" s="582"/>
      <c r="F35" s="582"/>
      <c r="G35" s="582"/>
      <c r="H35" s="582"/>
      <c r="I35" s="583"/>
    </row>
    <row r="36" spans="1:9" ht="18" customHeight="1">
      <c r="A36" s="575"/>
      <c r="B36" s="577"/>
      <c r="C36" s="580" t="s">
        <v>403</v>
      </c>
      <c r="D36" s="587"/>
      <c r="E36" s="585"/>
      <c r="F36" s="585"/>
      <c r="G36" s="585"/>
      <c r="H36" s="585"/>
      <c r="I36" s="586"/>
    </row>
    <row r="37" spans="1:9" ht="18" customHeight="1">
      <c r="A37" s="575"/>
      <c r="B37" s="588"/>
      <c r="C37" s="580" t="s">
        <v>404</v>
      </c>
      <c r="D37" s="587"/>
      <c r="E37" s="585"/>
      <c r="F37" s="585"/>
      <c r="G37" s="585"/>
      <c r="H37" s="585"/>
      <c r="I37" s="586"/>
    </row>
    <row r="38" spans="1:9" s="566" customFormat="1">
      <c r="A38" s="567"/>
      <c r="B38" s="588"/>
      <c r="C38" s="569"/>
      <c r="D38" s="569"/>
      <c r="E38" s="569"/>
      <c r="F38" s="569"/>
      <c r="G38" s="569"/>
      <c r="H38" s="569"/>
      <c r="I38" s="570"/>
    </row>
    <row r="39" spans="1:9" s="566" customFormat="1">
      <c r="A39" s="567"/>
      <c r="B39" s="588"/>
      <c r="C39" s="580" t="s">
        <v>405</v>
      </c>
      <c r="D39" s="569"/>
      <c r="E39" s="569"/>
      <c r="F39" s="569"/>
      <c r="G39" s="569"/>
      <c r="H39" s="569"/>
      <c r="I39" s="570"/>
    </row>
    <row r="40" spans="1:9" s="566" customFormat="1">
      <c r="A40" s="567"/>
      <c r="B40" s="588"/>
      <c r="C40" s="569"/>
      <c r="D40" s="569"/>
      <c r="E40" s="569"/>
      <c r="F40" s="569"/>
      <c r="G40" s="569"/>
      <c r="H40" s="569"/>
      <c r="I40" s="570"/>
    </row>
    <row r="41" spans="1:9" s="566" customFormat="1">
      <c r="A41" s="567"/>
      <c r="B41" s="588"/>
      <c r="C41" s="569"/>
      <c r="D41" s="569"/>
      <c r="E41" s="569"/>
      <c r="F41" s="569"/>
      <c r="G41" s="569"/>
      <c r="H41" s="569"/>
      <c r="I41" s="570"/>
    </row>
    <row r="42" spans="1:9" ht="18" thickBot="1">
      <c r="A42" s="591"/>
      <c r="B42" s="592"/>
      <c r="C42" s="593"/>
      <c r="D42" s="592"/>
      <c r="E42" s="592"/>
      <c r="F42" s="592"/>
      <c r="G42" s="592"/>
      <c r="H42" s="592"/>
      <c r="I42" s="594"/>
    </row>
  </sheetData>
  <sheetProtection selectLockedCells="1" selectUnlockedCells="1"/>
  <mergeCells count="3">
    <mergeCell ref="A1:I1"/>
    <mergeCell ref="A2:I2"/>
    <mergeCell ref="A3:I3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67"/>
  <sheetViews>
    <sheetView showGridLines="0" zoomScale="80" zoomScaleNormal="80" zoomScaleSheetLayoutView="80" workbookViewId="0">
      <selection activeCell="E13" sqref="E13"/>
    </sheetView>
  </sheetViews>
  <sheetFormatPr defaultRowHeight="16.5" customHeight="1"/>
  <cols>
    <col min="1" max="1" width="3.75" style="243" customWidth="1"/>
    <col min="2" max="2" width="25.625" style="238" customWidth="1"/>
    <col min="3" max="3" width="28.5" style="239" customWidth="1"/>
    <col min="4" max="4" width="4.375" style="240" customWidth="1"/>
    <col min="5" max="5" width="9.25" style="241" customWidth="1"/>
    <col min="6" max="6" width="9.25" style="242" hidden="1" customWidth="1"/>
    <col min="7" max="7" width="8" style="243" customWidth="1"/>
    <col min="8" max="8" width="8" style="244" customWidth="1"/>
    <col min="9" max="9" width="8" style="243" customWidth="1"/>
    <col min="10" max="10" width="8" style="244" customWidth="1"/>
    <col min="11" max="11" width="1.5" style="245" customWidth="1"/>
    <col min="12" max="13" width="8" style="243" customWidth="1"/>
    <col min="14" max="14" width="5.125" style="243" customWidth="1"/>
    <col min="15" max="15" width="5.75" style="243" customWidth="1"/>
    <col min="16" max="16" width="39.625" style="238" customWidth="1"/>
    <col min="17" max="17" width="5.75" style="243" customWidth="1"/>
    <col min="18" max="18" width="39.625" style="238" customWidth="1"/>
    <col min="19" max="20" width="9" style="238" customWidth="1"/>
    <col min="21" max="21" width="7.25" style="243" customWidth="1"/>
    <col min="22" max="25" width="35.875" style="243" customWidth="1"/>
    <col min="26" max="16384" width="9" style="243"/>
  </cols>
  <sheetData>
    <row r="1" spans="1:33" ht="17.25" customHeight="1">
      <c r="A1" s="273" t="s">
        <v>370</v>
      </c>
      <c r="B1" s="274"/>
      <c r="C1" s="275"/>
      <c r="D1" s="276"/>
      <c r="E1" s="277"/>
      <c r="F1" s="278"/>
      <c r="G1" s="279"/>
      <c r="H1" s="280"/>
      <c r="I1" s="279"/>
      <c r="J1" s="280"/>
      <c r="K1" s="281"/>
      <c r="L1" s="279"/>
      <c r="M1" s="279"/>
      <c r="N1" s="279"/>
      <c r="O1" s="279"/>
      <c r="P1" s="274"/>
      <c r="Q1" s="279"/>
      <c r="R1" s="274"/>
    </row>
    <row r="2" spans="1:33" ht="17.25" customHeight="1">
      <c r="A2" s="273"/>
      <c r="B2" s="274"/>
      <c r="C2" s="275"/>
      <c r="D2" s="276"/>
      <c r="E2" s="277"/>
      <c r="F2" s="278"/>
      <c r="G2" s="279"/>
      <c r="H2" s="280"/>
      <c r="I2" s="279" t="s">
        <v>261</v>
      </c>
      <c r="J2" s="280"/>
      <c r="K2" s="281"/>
      <c r="L2" s="279"/>
      <c r="M2" s="279"/>
      <c r="N2" s="279"/>
      <c r="O2" s="279"/>
      <c r="P2" s="274"/>
      <c r="Q2" s="279"/>
      <c r="R2" s="274"/>
    </row>
    <row r="3" spans="1:33" ht="17.25" customHeight="1" thickBot="1">
      <c r="A3" s="282"/>
      <c r="B3" s="274"/>
      <c r="C3" s="275"/>
      <c r="D3" s="276"/>
      <c r="E3" s="277"/>
      <c r="F3" s="278"/>
      <c r="G3" s="279"/>
      <c r="H3" s="280"/>
      <c r="I3" s="279"/>
      <c r="J3" s="280"/>
      <c r="K3" s="281"/>
      <c r="L3" s="1191" t="s">
        <v>85</v>
      </c>
      <c r="M3" s="1192"/>
      <c r="N3" s="279"/>
      <c r="O3" s="279"/>
      <c r="P3" s="274"/>
      <c r="Q3" s="279"/>
      <c r="R3" s="274"/>
    </row>
    <row r="4" spans="1:33" ht="17.25" customHeight="1">
      <c r="A4" s="282"/>
      <c r="B4" s="274"/>
      <c r="C4" s="275"/>
      <c r="D4" s="276"/>
      <c r="E4" s="1195" t="str">
        <f>IF(⑤決算書入力シート!C5=0,"",⑤決算書入力シート!C5)</f>
        <v/>
      </c>
      <c r="F4" s="1196"/>
      <c r="G4" s="1195" t="str">
        <f>IF(⑤決算書入力シート!E5=0,"",⑤決算書入力シート!E5)</f>
        <v/>
      </c>
      <c r="H4" s="1196"/>
      <c r="I4" s="1195" t="str">
        <f>IF(⑤決算書入力シート!G5=0,"",⑤決算書入力シート!G5)</f>
        <v/>
      </c>
      <c r="J4" s="1196"/>
      <c r="K4" s="281"/>
      <c r="L4" s="1197"/>
      <c r="M4" s="1198"/>
      <c r="N4" s="279"/>
      <c r="O4" s="1189" t="s">
        <v>253</v>
      </c>
      <c r="P4" s="1190"/>
      <c r="Q4" s="1190"/>
      <c r="R4" s="1190"/>
      <c r="S4" s="341"/>
      <c r="T4" s="341"/>
      <c r="U4" s="246"/>
      <c r="V4" s="254"/>
      <c r="W4" s="254"/>
      <c r="X4" s="254"/>
      <c r="Y4" s="254"/>
      <c r="Z4" s="246"/>
      <c r="AA4" s="246"/>
      <c r="AB4" s="246"/>
      <c r="AC4" s="246"/>
      <c r="AD4" s="246"/>
      <c r="AE4" s="246"/>
      <c r="AF4" s="246"/>
      <c r="AG4" s="246"/>
    </row>
    <row r="5" spans="1:33" ht="17.25" customHeight="1">
      <c r="A5" s="1193" t="s">
        <v>53</v>
      </c>
      <c r="B5" s="1194"/>
      <c r="C5" s="283" t="s">
        <v>54</v>
      </c>
      <c r="D5" s="284" t="s">
        <v>86</v>
      </c>
      <c r="E5" s="285" t="s">
        <v>46</v>
      </c>
      <c r="F5" s="286"/>
      <c r="G5" s="287" t="s">
        <v>46</v>
      </c>
      <c r="H5" s="287" t="s">
        <v>45</v>
      </c>
      <c r="I5" s="287" t="s">
        <v>81</v>
      </c>
      <c r="J5" s="287" t="s">
        <v>45</v>
      </c>
      <c r="K5" s="183"/>
      <c r="L5" s="288" t="s">
        <v>82</v>
      </c>
      <c r="M5" s="289" t="s">
        <v>335</v>
      </c>
      <c r="N5" s="279"/>
      <c r="O5" s="1199" t="s">
        <v>202</v>
      </c>
      <c r="P5" s="1200"/>
      <c r="Q5" s="1201" t="s">
        <v>203</v>
      </c>
      <c r="R5" s="1200"/>
      <c r="S5" s="342"/>
      <c r="T5" s="342"/>
      <c r="U5" s="246"/>
      <c r="V5" s="254" t="s">
        <v>147</v>
      </c>
      <c r="W5" s="254" t="s">
        <v>146</v>
      </c>
      <c r="X5" s="254" t="s">
        <v>148</v>
      </c>
      <c r="Y5" s="254" t="s">
        <v>149</v>
      </c>
      <c r="Z5" s="246"/>
      <c r="AA5" s="247"/>
      <c r="AB5" s="248" t="str">
        <f>$E$4</f>
        <v/>
      </c>
      <c r="AC5" s="249" t="str">
        <f>$G$4</f>
        <v/>
      </c>
      <c r="AD5" s="250" t="str">
        <f>$I$4</f>
        <v/>
      </c>
      <c r="AE5" s="246"/>
      <c r="AF5" s="246"/>
      <c r="AG5" s="246"/>
    </row>
    <row r="6" spans="1:33" ht="17.25" customHeight="1">
      <c r="A6" s="290" t="s">
        <v>88</v>
      </c>
      <c r="B6" s="291"/>
      <c r="C6" s="292"/>
      <c r="D6" s="293"/>
      <c r="E6" s="294"/>
      <c r="F6" s="295"/>
      <c r="G6" s="296"/>
      <c r="H6" s="296"/>
      <c r="I6" s="296"/>
      <c r="J6" s="296"/>
      <c r="K6" s="281"/>
      <c r="L6" s="297"/>
      <c r="M6" s="298"/>
      <c r="N6" s="279"/>
      <c r="O6" s="340"/>
      <c r="P6" s="299"/>
      <c r="Q6" s="340"/>
      <c r="R6" s="299"/>
      <c r="S6" s="343"/>
      <c r="T6" s="343"/>
      <c r="U6" s="246"/>
      <c r="V6" s="254"/>
      <c r="W6" s="254"/>
      <c r="X6" s="254"/>
      <c r="Y6" s="254"/>
      <c r="Z6" s="246"/>
      <c r="AA6" s="247" t="str">
        <f>B7</f>
        <v>売上高総利益率</v>
      </c>
      <c r="AB6" s="251" t="str">
        <f>E7</f>
        <v/>
      </c>
      <c r="AC6" s="252" t="str">
        <f>G7</f>
        <v/>
      </c>
      <c r="AD6" s="253" t="str">
        <f>I7</f>
        <v/>
      </c>
      <c r="AE6" s="246"/>
      <c r="AF6" s="246"/>
      <c r="AG6" s="246"/>
    </row>
    <row r="7" spans="1:33" ht="17.25" customHeight="1">
      <c r="A7" s="300"/>
      <c r="B7" s="301" t="s">
        <v>247</v>
      </c>
      <c r="C7" s="302" t="s">
        <v>49</v>
      </c>
      <c r="D7" s="303" t="s">
        <v>1</v>
      </c>
      <c r="E7" s="181" t="str">
        <f>IF(ISERROR(⑤決算書入力シート!C12/⑤決算書入力シート!C7),"",(⑤決算書入力シート!C12/⑤決算書入力シート!C7))</f>
        <v/>
      </c>
      <c r="F7" s="182"/>
      <c r="G7" s="181" t="str">
        <f>IF(ISERROR(⑤決算書入力シート!E12/⑤決算書入力シート!E7),"",(⑤決算書入力シート!E12/⑤決算書入力シート!E7))</f>
        <v/>
      </c>
      <c r="H7" s="181" t="str">
        <f>IF(ISERROR(G7-E7),"",(G7-E7))</f>
        <v/>
      </c>
      <c r="I7" s="181" t="str">
        <f>IF(ISERROR(⑤決算書入力シート!G12/⑤決算書入力シート!G7),"",(⑤決算書入力シート!G12/⑤決算書入力シート!G7))</f>
        <v/>
      </c>
      <c r="J7" s="181" t="str">
        <f>IF(ISERROR(I7-G7),"",(I7-G7))</f>
        <v/>
      </c>
      <c r="K7" s="183"/>
      <c r="L7" s="184"/>
      <c r="M7" s="185" t="str">
        <f>IF(ISERROR(I7-L7),"",(I7-L7))</f>
        <v/>
      </c>
      <c r="N7" s="279"/>
      <c r="O7" s="332"/>
      <c r="P7" s="232" t="str">
        <f>IF(M7="","",IF(T7=TRUE,"",IF(M7&lt;0,X7,V7)))</f>
        <v/>
      </c>
      <c r="Q7" s="332"/>
      <c r="R7" s="232" t="str">
        <f>IF(M7="","",IF(S7=TRUE,"",IF(M7&gt;0,W7,Y7)))</f>
        <v/>
      </c>
      <c r="S7" s="555" t="b">
        <v>0</v>
      </c>
      <c r="T7" s="555" t="b">
        <v>0</v>
      </c>
      <c r="U7" s="246"/>
      <c r="V7" s="344" t="s">
        <v>286</v>
      </c>
      <c r="W7" s="344" t="s">
        <v>196</v>
      </c>
      <c r="X7" s="344" t="s">
        <v>197</v>
      </c>
      <c r="Y7" s="344" t="s">
        <v>287</v>
      </c>
      <c r="Z7" s="246"/>
      <c r="AA7" s="247" t="str">
        <f>B8</f>
        <v>売上高営業利益率</v>
      </c>
      <c r="AB7" s="251" t="str">
        <f>E8</f>
        <v/>
      </c>
      <c r="AC7" s="252" t="str">
        <f>G8</f>
        <v/>
      </c>
      <c r="AD7" s="253" t="str">
        <f>I8</f>
        <v/>
      </c>
      <c r="AE7" s="246"/>
      <c r="AF7" s="246"/>
      <c r="AG7" s="246"/>
    </row>
    <row r="8" spans="1:33" ht="17.25" customHeight="1">
      <c r="A8" s="300"/>
      <c r="B8" s="304" t="s">
        <v>25</v>
      </c>
      <c r="C8" s="305" t="s">
        <v>50</v>
      </c>
      <c r="D8" s="306" t="s">
        <v>1</v>
      </c>
      <c r="E8" s="186" t="str">
        <f>IF(ISERROR(⑤決算書入力シート!C20/⑤決算書入力シート!C7),"",(⑤決算書入力シート!C20/⑤決算書入力シート!C7))</f>
        <v/>
      </c>
      <c r="F8" s="187"/>
      <c r="G8" s="186" t="str">
        <f>IF(ISERROR(⑤決算書入力シート!E20/⑤決算書入力シート!E7),"",(⑤決算書入力シート!E20/⑤決算書入力シート!E7))</f>
        <v/>
      </c>
      <c r="H8" s="186" t="str">
        <f t="shared" ref="H8:H10" si="0">IF(ISERROR(G8-E8),"",(G8-E8))</f>
        <v/>
      </c>
      <c r="I8" s="186" t="str">
        <f>IF(ISERROR(⑤決算書入力シート!G20/⑤決算書入力シート!G7),"",(⑤決算書入力シート!G20/⑤決算書入力シート!G7))</f>
        <v/>
      </c>
      <c r="J8" s="186" t="str">
        <f t="shared" ref="J8:J10" si="1">IF(ISERROR(I8-G8),"",(I8-G8))</f>
        <v/>
      </c>
      <c r="K8" s="183"/>
      <c r="L8" s="188"/>
      <c r="M8" s="189" t="str">
        <f t="shared" ref="M8:M10" si="2">IF(ISERROR(I8-L8),"",(I8-L8))</f>
        <v/>
      </c>
      <c r="N8" s="279"/>
      <c r="O8" s="333"/>
      <c r="P8" s="233" t="str">
        <f>IF(M8="","",IF(T8=TRUE,"",IF(M8&lt;0,X8,V8)))</f>
        <v/>
      </c>
      <c r="Q8" s="333"/>
      <c r="R8" s="233" t="str">
        <f>IF(M8="","",IF(S8=TRUE,"",IF(M8&gt;0,W8,Y8)))</f>
        <v/>
      </c>
      <c r="S8" s="555" t="b">
        <v>0</v>
      </c>
      <c r="T8" s="555" t="b">
        <v>0</v>
      </c>
      <c r="U8" s="246"/>
      <c r="V8" s="344" t="s">
        <v>198</v>
      </c>
      <c r="W8" s="344" t="s">
        <v>199</v>
      </c>
      <c r="X8" s="344" t="s">
        <v>200</v>
      </c>
      <c r="Y8" s="344" t="s">
        <v>201</v>
      </c>
      <c r="Z8" s="246"/>
      <c r="AA8" s="247" t="str">
        <f>B9</f>
        <v>人件費対売上高比率</v>
      </c>
      <c r="AB8" s="251" t="str">
        <f>E9</f>
        <v/>
      </c>
      <c r="AC8" s="252" t="str">
        <f>G9</f>
        <v/>
      </c>
      <c r="AD8" s="253" t="str">
        <f>I9</f>
        <v/>
      </c>
      <c r="AE8" s="246"/>
      <c r="AF8" s="246"/>
      <c r="AG8" s="246"/>
    </row>
    <row r="9" spans="1:33" ht="17.25" customHeight="1">
      <c r="A9" s="300"/>
      <c r="B9" s="304" t="s">
        <v>63</v>
      </c>
      <c r="C9" s="305" t="s">
        <v>275</v>
      </c>
      <c r="D9" s="306" t="s">
        <v>1</v>
      </c>
      <c r="E9" s="190" t="str">
        <f>IF(ISERROR((⑤決算書入力シート!C14+⑤決算書入力シート!L11+⑤決算書入力シート!C15+⑤決算書入力シート!C18)/⑤決算書入力シート!C7),"",((⑤決算書入力シート!C14+⑤決算書入力シート!L11+⑤決算書入力シート!C15+⑤決算書入力シート!C18)/⑤決算書入力シート!C7))</f>
        <v/>
      </c>
      <c r="F9" s="190"/>
      <c r="G9" s="190" t="str">
        <f>IF(ISERROR((⑤決算書入力シート!E14+⑤決算書入力シート!N11+⑤決算書入力シート!E15+⑤決算書入力シート!E18)/⑤決算書入力シート!E7),"",((⑤決算書入力シート!E14+⑤決算書入力シート!N11+⑤決算書入力シート!E15+⑤決算書入力シート!E18)/⑤決算書入力シート!E7))</f>
        <v/>
      </c>
      <c r="H9" s="186" t="str">
        <f t="shared" si="0"/>
        <v/>
      </c>
      <c r="I9" s="190" t="str">
        <f>IF(ISERROR((⑤決算書入力シート!G14+⑤決算書入力シート!P11+⑤決算書入力シート!G15+⑤決算書入力シート!G18)/⑤決算書入力シート!G7),"",((⑤決算書入力シート!G14+⑤決算書入力シート!P11+⑤決算書入力シート!G15+⑤決算書入力シート!G18)/⑤決算書入力シート!G7))</f>
        <v/>
      </c>
      <c r="J9" s="186" t="str">
        <f t="shared" si="1"/>
        <v/>
      </c>
      <c r="K9" s="183"/>
      <c r="L9" s="191"/>
      <c r="M9" s="189" t="str">
        <f t="shared" si="2"/>
        <v/>
      </c>
      <c r="N9" s="279"/>
      <c r="O9" s="333"/>
      <c r="P9" s="233" t="str">
        <f>IF(M9="","",IF(T9=TRUE,"",IF(M9&lt;0,X9,V9)))</f>
        <v/>
      </c>
      <c r="Q9" s="333"/>
      <c r="R9" s="233" t="str">
        <f>IF(M9="","",IF(S9=TRUE,"",IF(M9&gt;0,W9,Y9)))</f>
        <v/>
      </c>
      <c r="S9" s="555" t="b">
        <v>0</v>
      </c>
      <c r="T9" s="555" t="b">
        <v>0</v>
      </c>
      <c r="U9" s="246"/>
      <c r="V9" s="344" t="s">
        <v>204</v>
      </c>
      <c r="W9" s="344" t="s">
        <v>205</v>
      </c>
      <c r="X9" s="344" t="s">
        <v>206</v>
      </c>
      <c r="Y9" s="344" t="s">
        <v>207</v>
      </c>
      <c r="Z9" s="246"/>
      <c r="AA9" s="247" t="str">
        <f>B10</f>
        <v>諸経費対売上高比率</v>
      </c>
      <c r="AB9" s="251" t="str">
        <f>E10</f>
        <v/>
      </c>
      <c r="AC9" s="252" t="str">
        <f>G10</f>
        <v/>
      </c>
      <c r="AD9" s="253" t="str">
        <f>I10</f>
        <v/>
      </c>
      <c r="AE9" s="246"/>
      <c r="AF9" s="246"/>
      <c r="AG9" s="246"/>
    </row>
    <row r="10" spans="1:33" ht="17.25" customHeight="1">
      <c r="A10" s="300"/>
      <c r="B10" s="307" t="s">
        <v>64</v>
      </c>
      <c r="C10" s="308" t="s">
        <v>65</v>
      </c>
      <c r="D10" s="309" t="s">
        <v>1</v>
      </c>
      <c r="E10" s="192" t="str">
        <f>IF(ISERROR((⑤決算書入力シート!C13+⑤決算書入力シート!L15-⑤決算書入力シート!C14-⑤決算書入力シート!C15-⑤決算書入力シート!C16-⑤決算書入力シート!C17)/⑤決算書入力シート!C7),"",((⑤決算書入力シート!C13+⑤決算書入力シート!L15-⑤決算書入力シート!C14-⑤決算書入力シート!C15-⑤決算書入力シート!C16-⑤決算書入力シート!C17)/⑤決算書入力シート!C7))</f>
        <v/>
      </c>
      <c r="F10" s="192"/>
      <c r="G10" s="192" t="str">
        <f>IF(ISERROR((⑤決算書入力シート!E13+⑤決算書入力シート!N15-⑤決算書入力シート!E14-⑤決算書入力シート!E15-⑤決算書入力シート!E16-⑤決算書入力シート!E17)/⑤決算書入力シート!E7),"",((⑤決算書入力シート!E13+⑤決算書入力シート!N15-⑤決算書入力シート!E14-⑤決算書入力シート!E15-⑤決算書入力シート!E16-⑤決算書入力シート!E17)/⑤決算書入力シート!E7))</f>
        <v/>
      </c>
      <c r="H10" s="192" t="str">
        <f t="shared" si="0"/>
        <v/>
      </c>
      <c r="I10" s="192" t="str">
        <f>IF(ISERROR((⑤決算書入力シート!G13+⑤決算書入力シート!P15-⑤決算書入力シート!G14-⑤決算書入力シート!G15-⑤決算書入力シート!G16-⑤決算書入力シート!G17)/⑤決算書入力シート!G7),"",((⑤決算書入力シート!G13+⑤決算書入力シート!P15-⑤決算書入力シート!G14-⑤決算書入力シート!G15-⑤決算書入力シート!G16-⑤決算書入力シート!G17)/⑤決算書入力シート!G7))</f>
        <v/>
      </c>
      <c r="J10" s="192" t="str">
        <f t="shared" si="1"/>
        <v/>
      </c>
      <c r="K10" s="183"/>
      <c r="L10" s="193"/>
      <c r="M10" s="194" t="str">
        <f t="shared" si="2"/>
        <v/>
      </c>
      <c r="N10" s="279"/>
      <c r="O10" s="334"/>
      <c r="P10" s="234" t="str">
        <f>IF(M10="","",IF(T10=TRUE,"",IF(M10&lt;0,X10,V10)))</f>
        <v/>
      </c>
      <c r="Q10" s="334"/>
      <c r="R10" s="234" t="str">
        <f>IF(M10="","",IF(S10=TRUE,"",IF(M10&gt;0,W10,Y10)))</f>
        <v/>
      </c>
      <c r="S10" s="555" t="b">
        <v>0</v>
      </c>
      <c r="T10" s="555" t="b">
        <v>0</v>
      </c>
      <c r="U10" s="246"/>
      <c r="V10" s="344" t="s">
        <v>208</v>
      </c>
      <c r="W10" s="344" t="s">
        <v>209</v>
      </c>
      <c r="X10" s="344" t="s">
        <v>210</v>
      </c>
      <c r="Y10" s="344" t="s">
        <v>150</v>
      </c>
      <c r="Z10" s="246"/>
      <c r="AA10" s="246"/>
      <c r="AB10" s="246"/>
      <c r="AC10" s="246"/>
      <c r="AD10" s="246"/>
      <c r="AE10" s="246"/>
      <c r="AF10" s="246"/>
      <c r="AG10" s="246"/>
    </row>
    <row r="11" spans="1:33" ht="17.25" customHeight="1">
      <c r="A11" s="310" t="s">
        <v>89</v>
      </c>
      <c r="B11" s="224"/>
      <c r="C11" s="311"/>
      <c r="D11" s="312"/>
      <c r="E11" s="195"/>
      <c r="F11" s="196"/>
      <c r="G11" s="195"/>
      <c r="H11" s="195"/>
      <c r="I11" s="195"/>
      <c r="J11" s="195"/>
      <c r="K11" s="197"/>
      <c r="L11" s="198"/>
      <c r="M11" s="199"/>
      <c r="N11" s="279"/>
      <c r="O11" s="335"/>
      <c r="P11" s="235"/>
      <c r="Q11" s="335"/>
      <c r="R11" s="235"/>
      <c r="S11" s="555"/>
      <c r="T11" s="555"/>
      <c r="U11" s="246"/>
      <c r="V11" s="344"/>
      <c r="W11" s="344"/>
      <c r="X11" s="344"/>
      <c r="Y11" s="344"/>
      <c r="Z11" s="246"/>
      <c r="AA11" s="246"/>
      <c r="AB11" s="248" t="str">
        <f>$E$4</f>
        <v/>
      </c>
      <c r="AC11" s="249" t="str">
        <f>$G$4</f>
        <v/>
      </c>
      <c r="AD11" s="250" t="str">
        <f>$I$4</f>
        <v/>
      </c>
      <c r="AE11" s="246"/>
      <c r="AF11" s="246"/>
      <c r="AG11" s="246"/>
    </row>
    <row r="12" spans="1:33" ht="17.25" customHeight="1">
      <c r="A12" s="300"/>
      <c r="B12" s="301" t="s">
        <v>26</v>
      </c>
      <c r="C12" s="302" t="s">
        <v>51</v>
      </c>
      <c r="D12" s="303" t="s">
        <v>28</v>
      </c>
      <c r="E12" s="200" t="str">
        <f>IF(ISERROR(⑤決算書入力シート!C7/⑤決算書入力シート!L31),"",(⑤決算書入力シート!C7/⑤決算書入力シート!L31))</f>
        <v/>
      </c>
      <c r="F12" s="182"/>
      <c r="G12" s="200" t="str">
        <f>IF(ISERROR(⑤決算書入力シート!E7/⑤決算書入力シート!N31),"",(⑤決算書入力シート!E7/⑤決算書入力シート!N31))</f>
        <v/>
      </c>
      <c r="H12" s="200" t="str">
        <f t="shared" ref="H12:H15" si="3">IF(ISERROR(G12-E12),"",(G12-E12))</f>
        <v/>
      </c>
      <c r="I12" s="200" t="str">
        <f>IF(ISERROR(⑤決算書入力シート!G7/⑤決算書入力シート!P31),"",(⑤決算書入力シート!G7/⑤決算書入力シート!P31))</f>
        <v/>
      </c>
      <c r="J12" s="200" t="str">
        <f t="shared" ref="J12:J15" si="4">IF(ISERROR(I12-G12),"",(I12-G12))</f>
        <v/>
      </c>
      <c r="K12" s="201"/>
      <c r="L12" s="202"/>
      <c r="M12" s="203" t="str">
        <f t="shared" ref="M12:M15" si="5">IF(ISERROR(I12-L12),"",(I12-L12))</f>
        <v/>
      </c>
      <c r="N12" s="279"/>
      <c r="O12" s="336"/>
      <c r="P12" s="236" t="str">
        <f>IF(M12="","",IF(T12=TRUE,"",IF(M12&lt;0,X12,V12)))</f>
        <v/>
      </c>
      <c r="Q12" s="336"/>
      <c r="R12" s="236" t="str">
        <f>IF(M12="","",IF(S12=TRUE,"",IF(M12&gt;0,W12,Y12)))</f>
        <v/>
      </c>
      <c r="S12" s="555" t="b">
        <v>0</v>
      </c>
      <c r="T12" s="555" t="b">
        <v>0</v>
      </c>
      <c r="U12" s="246"/>
      <c r="V12" s="344" t="s">
        <v>211</v>
      </c>
      <c r="W12" s="344" t="s">
        <v>212</v>
      </c>
      <c r="X12" s="344" t="s">
        <v>213</v>
      </c>
      <c r="Y12" s="344" t="s">
        <v>214</v>
      </c>
      <c r="Z12" s="246"/>
      <c r="AA12" s="254" t="str">
        <f>B12</f>
        <v>総資本回転率</v>
      </c>
      <c r="AB12" s="255" t="str">
        <f>E12</f>
        <v/>
      </c>
      <c r="AC12" s="256" t="str">
        <f>G12</f>
        <v/>
      </c>
      <c r="AD12" s="255" t="str">
        <f>I12</f>
        <v/>
      </c>
      <c r="AE12" s="246"/>
      <c r="AF12" s="246"/>
      <c r="AG12" s="246"/>
    </row>
    <row r="13" spans="1:33" ht="17.25" customHeight="1">
      <c r="A13" s="300"/>
      <c r="B13" s="313" t="s">
        <v>277</v>
      </c>
      <c r="C13" s="305" t="s">
        <v>52</v>
      </c>
      <c r="D13" s="306" t="s">
        <v>47</v>
      </c>
      <c r="E13" s="204" t="str">
        <f>IF(ISERROR(⑤決算書入力シート!L27/(⑤決算書入力シート!C7/365)),"",(⑤決算書入力シート!L27/(⑤決算書入力シート!C7/365)))</f>
        <v/>
      </c>
      <c r="F13" s="187"/>
      <c r="G13" s="204" t="str">
        <f>IF(ISERROR(⑤決算書入力シート!N27/(⑤決算書入力シート!E7/365)),"",(⑤決算書入力シート!N27/(⑤決算書入力シート!E7/365)))</f>
        <v/>
      </c>
      <c r="H13" s="205" t="str">
        <f t="shared" si="3"/>
        <v/>
      </c>
      <c r="I13" s="204" t="str">
        <f>IF(ISERROR(⑤決算書入力シート!P27/(⑤決算書入力シート!G7/365)),"",(⑤決算書入力シート!P27/(⑤決算書入力シート!G7/365)))</f>
        <v/>
      </c>
      <c r="J13" s="205" t="str">
        <f t="shared" si="4"/>
        <v/>
      </c>
      <c r="K13" s="201"/>
      <c r="L13" s="206"/>
      <c r="M13" s="207" t="str">
        <f t="shared" si="5"/>
        <v/>
      </c>
      <c r="N13" s="279"/>
      <c r="O13" s="333"/>
      <c r="P13" s="233" t="str">
        <f>IF(M13="","",IF(T13=TRUE,"",IF(M13&lt;0,X13,V13)))</f>
        <v/>
      </c>
      <c r="Q13" s="333"/>
      <c r="R13" s="233" t="str">
        <f>IF(M13="","",IF(S13=TRUE,"",IF(M13&gt;0,W13,Y13)))</f>
        <v/>
      </c>
      <c r="S13" s="555" t="b">
        <v>0</v>
      </c>
      <c r="T13" s="555" t="b">
        <v>0</v>
      </c>
      <c r="U13" s="246"/>
      <c r="V13" s="344" t="s">
        <v>292</v>
      </c>
      <c r="W13" s="344" t="s">
        <v>293</v>
      </c>
      <c r="X13" s="344" t="s">
        <v>294</v>
      </c>
      <c r="Y13" s="344" t="s">
        <v>295</v>
      </c>
      <c r="Z13" s="246"/>
      <c r="AA13" s="254" t="str">
        <f>B13</f>
        <v>棚卸資産回転期間</v>
      </c>
      <c r="AB13" s="255" t="str">
        <f>E13</f>
        <v/>
      </c>
      <c r="AC13" s="256" t="str">
        <f>G13</f>
        <v/>
      </c>
      <c r="AD13" s="255" t="str">
        <f>I13</f>
        <v/>
      </c>
      <c r="AE13" s="246"/>
      <c r="AF13" s="246"/>
      <c r="AG13" s="246"/>
    </row>
    <row r="14" spans="1:33" ht="17.25" customHeight="1">
      <c r="A14" s="300"/>
      <c r="B14" s="313" t="s">
        <v>248</v>
      </c>
      <c r="C14" s="305" t="s">
        <v>59</v>
      </c>
      <c r="D14" s="306" t="s">
        <v>47</v>
      </c>
      <c r="E14" s="205" t="str">
        <f>IF(ISERROR(⑤決算書入力シート!L26/(⑤決算書入力シート!C7/365)),"",(⑤決算書入力シート!L26/(⑤決算書入力シート!C7/365)))</f>
        <v/>
      </c>
      <c r="F14" s="205"/>
      <c r="G14" s="205" t="str">
        <f>IF(ISERROR(⑤決算書入力シート!N26/(⑤決算書入力シート!E7/365)),"",(⑤決算書入力シート!N26/(⑤決算書入力シート!E7/365)))</f>
        <v/>
      </c>
      <c r="H14" s="205" t="str">
        <f t="shared" si="3"/>
        <v/>
      </c>
      <c r="I14" s="205" t="str">
        <f>IF(ISERROR(⑤決算書入力シート!P26/(⑤決算書入力シート!G7/365)),"",(⑤決算書入力シート!P26/(⑤決算書入力シート!G7/365)))</f>
        <v/>
      </c>
      <c r="J14" s="205" t="str">
        <f t="shared" si="4"/>
        <v/>
      </c>
      <c r="K14" s="201"/>
      <c r="L14" s="208"/>
      <c r="M14" s="207" t="str">
        <f t="shared" si="5"/>
        <v/>
      </c>
      <c r="N14" s="279"/>
      <c r="O14" s="333"/>
      <c r="P14" s="233" t="str">
        <f>IF(M14="","",IF(T14=TRUE,"",IF(M14&lt;0,X14,V14)))</f>
        <v/>
      </c>
      <c r="Q14" s="333"/>
      <c r="R14" s="233" t="str">
        <f>IF(M14="","",IF(S14=TRUE,"",IF(M14&gt;0,W14,Y14)))</f>
        <v/>
      </c>
      <c r="S14" s="555" t="b">
        <v>0</v>
      </c>
      <c r="T14" s="555" t="b">
        <v>0</v>
      </c>
      <c r="U14" s="246"/>
      <c r="V14" s="344" t="s">
        <v>250</v>
      </c>
      <c r="W14" s="344" t="s">
        <v>215</v>
      </c>
      <c r="X14" s="344" t="s">
        <v>216</v>
      </c>
      <c r="Y14" s="344" t="s">
        <v>151</v>
      </c>
      <c r="Z14" s="246"/>
      <c r="AA14" s="254" t="str">
        <f>B14</f>
        <v>受取勘定回転期間</v>
      </c>
      <c r="AB14" s="255" t="str">
        <f>E14</f>
        <v/>
      </c>
      <c r="AC14" s="256" t="str">
        <f>G14</f>
        <v/>
      </c>
      <c r="AD14" s="255" t="str">
        <f>I14</f>
        <v/>
      </c>
      <c r="AE14" s="246"/>
      <c r="AF14" s="246"/>
      <c r="AG14" s="246"/>
    </row>
    <row r="15" spans="1:33" ht="17.25" customHeight="1">
      <c r="A15" s="300"/>
      <c r="B15" s="313" t="s">
        <v>249</v>
      </c>
      <c r="C15" s="305" t="s">
        <v>66</v>
      </c>
      <c r="D15" s="306" t="s">
        <v>47</v>
      </c>
      <c r="E15" s="204" t="str">
        <f>IF(ISERROR(⑤決算書入力シート!L32/(⑤決算書入力シート!C7/365)),"",(⑤決算書入力シート!L32/(⑤決算書入力シート!C7/365)))</f>
        <v/>
      </c>
      <c r="F15" s="204"/>
      <c r="G15" s="204" t="str">
        <f>IF(ISERROR(⑤決算書入力シート!N32/(⑤決算書入力シート!E7/365)),"",(⑤決算書入力シート!N32/(⑤決算書入力シート!E7/365)))</f>
        <v/>
      </c>
      <c r="H15" s="205" t="str">
        <f t="shared" si="3"/>
        <v/>
      </c>
      <c r="I15" s="204" t="str">
        <f>IF(ISERROR(⑤決算書入力シート!P32/(⑤決算書入力シート!G7/365)),"",(⑤決算書入力シート!P32/(⑤決算書入力シート!G7/365)))</f>
        <v/>
      </c>
      <c r="J15" s="205" t="str">
        <f t="shared" si="4"/>
        <v/>
      </c>
      <c r="K15" s="201"/>
      <c r="L15" s="206"/>
      <c r="M15" s="207" t="str">
        <f t="shared" si="5"/>
        <v/>
      </c>
      <c r="N15" s="279"/>
      <c r="O15" s="333"/>
      <c r="P15" s="233" t="str">
        <f>IF(M15="","",IF(T15=TRUE,"",IF(M15&lt;0,X15,V15)))</f>
        <v/>
      </c>
      <c r="Q15" s="333"/>
      <c r="R15" s="233" t="str">
        <f>IF(M15="","",IF(S15=TRUE,"",IF(M15&gt;0,W15,Y15)))</f>
        <v/>
      </c>
      <c r="S15" s="555" t="b">
        <v>0</v>
      </c>
      <c r="T15" s="555" t="b">
        <v>0</v>
      </c>
      <c r="U15" s="246"/>
      <c r="V15" s="344" t="s">
        <v>217</v>
      </c>
      <c r="W15" s="344" t="s">
        <v>218</v>
      </c>
      <c r="X15" s="344" t="s">
        <v>219</v>
      </c>
      <c r="Y15" s="344" t="s">
        <v>220</v>
      </c>
      <c r="Z15" s="246"/>
      <c r="AA15" s="254" t="str">
        <f>B15</f>
        <v>支払勘定回転期間</v>
      </c>
      <c r="AB15" s="255" t="str">
        <f>E15</f>
        <v/>
      </c>
      <c r="AC15" s="256" t="str">
        <f>G15</f>
        <v/>
      </c>
      <c r="AD15" s="255" t="str">
        <f>I15</f>
        <v/>
      </c>
      <c r="AE15" s="246"/>
      <c r="AF15" s="246"/>
      <c r="AG15" s="246"/>
    </row>
    <row r="16" spans="1:33" ht="17.25" customHeight="1">
      <c r="A16" s="310" t="s">
        <v>90</v>
      </c>
      <c r="B16" s="224"/>
      <c r="C16" s="311"/>
      <c r="D16" s="312"/>
      <c r="E16" s="209"/>
      <c r="F16" s="196"/>
      <c r="G16" s="209"/>
      <c r="H16" s="195"/>
      <c r="I16" s="209"/>
      <c r="J16" s="195"/>
      <c r="K16" s="197"/>
      <c r="L16" s="210"/>
      <c r="M16" s="211"/>
      <c r="N16" s="279"/>
      <c r="O16" s="335"/>
      <c r="P16" s="235"/>
      <c r="Q16" s="335"/>
      <c r="R16" s="235"/>
      <c r="S16" s="555"/>
      <c r="T16" s="555"/>
      <c r="U16" s="246"/>
      <c r="V16" s="344"/>
      <c r="W16" s="344"/>
      <c r="X16" s="344"/>
      <c r="Y16" s="344"/>
      <c r="Z16" s="246"/>
      <c r="AA16" s="246"/>
      <c r="AB16" s="246"/>
      <c r="AC16" s="246"/>
      <c r="AD16" s="246"/>
      <c r="AE16" s="246"/>
      <c r="AF16" s="246"/>
      <c r="AG16" s="246"/>
    </row>
    <row r="17" spans="1:33" ht="17.25" customHeight="1">
      <c r="A17" s="300"/>
      <c r="B17" s="314" t="s">
        <v>62</v>
      </c>
      <c r="C17" s="315" t="s">
        <v>71</v>
      </c>
      <c r="D17" s="303" t="s">
        <v>69</v>
      </c>
      <c r="E17" s="212" t="str">
        <f>IF(ISERROR(⑤決算書入力シート!C7/⑤決算書入力シート!L40/1000),"",(⑤決算書入力シート!C7/⑤決算書入力シート!L40/1000))</f>
        <v/>
      </c>
      <c r="F17" s="212"/>
      <c r="G17" s="212" t="str">
        <f>IF(ISERROR(⑤決算書入力シート!E7/⑤決算書入力シート!N40/1000),"",(⑤決算書入力シート!E7/⑤決算書入力シート!N40/1000))</f>
        <v/>
      </c>
      <c r="H17" s="213" t="str">
        <f t="shared" ref="H17:H21" si="6">IF(ISERROR(G17-E17),"",(G17-E17))</f>
        <v/>
      </c>
      <c r="I17" s="212" t="str">
        <f>IF(ISERROR(⑤決算書入力シート!G7/⑤決算書入力シート!P40/1000),"",(⑤決算書入力シート!G7/⑤決算書入力シート!P40/1000))</f>
        <v/>
      </c>
      <c r="J17" s="213" t="str">
        <f t="shared" ref="J17:J21" si="7">IF(ISERROR(I17-G17),"",(I17-G17))</f>
        <v/>
      </c>
      <c r="K17" s="201"/>
      <c r="L17" s="214"/>
      <c r="M17" s="215" t="str">
        <f t="shared" ref="M17:M21" si="8">IF(ISERROR(I17-L17),"",(I17-L17))</f>
        <v/>
      </c>
      <c r="N17" s="279"/>
      <c r="O17" s="336"/>
      <c r="P17" s="236" t="str">
        <f>IF(M17="","",IF(T17=TRUE,"",IF(M17&lt;0,X17,V17)))</f>
        <v/>
      </c>
      <c r="Q17" s="336"/>
      <c r="R17" s="236" t="str">
        <f>IF(M17="","",IF(S17=TRUE,"",IF(M17&gt;0,W17,Y17)))</f>
        <v/>
      </c>
      <c r="S17" s="555" t="b">
        <v>0</v>
      </c>
      <c r="T17" s="555" t="b">
        <v>0</v>
      </c>
      <c r="U17" s="246"/>
      <c r="V17" s="344" t="s">
        <v>222</v>
      </c>
      <c r="W17" s="344" t="s">
        <v>223</v>
      </c>
      <c r="X17" s="344" t="s">
        <v>224</v>
      </c>
      <c r="Y17" s="344" t="s">
        <v>221</v>
      </c>
      <c r="Z17" s="246"/>
      <c r="AA17" s="257"/>
      <c r="AB17" s="248" t="str">
        <f>$E$4</f>
        <v/>
      </c>
      <c r="AC17" s="249" t="str">
        <f>$G$4</f>
        <v/>
      </c>
      <c r="AD17" s="250" t="str">
        <f>$I$4</f>
        <v/>
      </c>
      <c r="AE17" s="246"/>
      <c r="AF17" s="246"/>
      <c r="AG17" s="246"/>
    </row>
    <row r="18" spans="1:33" ht="17.25" customHeight="1">
      <c r="A18" s="300"/>
      <c r="B18" s="313" t="s">
        <v>68</v>
      </c>
      <c r="C18" s="305" t="s">
        <v>278</v>
      </c>
      <c r="D18" s="306" t="s">
        <v>69</v>
      </c>
      <c r="E18" s="216" t="str">
        <f>IF(⑤決算書入力シート!C14+⑤決算書入力シート!C15+⑤決算書入力シート!L11+⑤決算書入力シート!C16+⑤決算書入力シート!L14+⑤決算書入力シート!C23+⑤決算書入力シート!C29=0,"",((⑤決算書入力シート!C14+⑤決算書入力シート!C15+⑤決算書入力シート!L11+⑤決算書入力シート!C16+⑤決算書入力シート!L14+⑤決算書入力シート!C23+⑤決算書入力シート!C29)/1000))</f>
        <v/>
      </c>
      <c r="F18" s="216"/>
      <c r="G18" s="216" t="str">
        <f>IF(⑤決算書入力シート!E14+⑤決算書入力シート!E15+⑤決算書入力シート!N11+⑤決算書入力シート!E16+⑤決算書入力シート!N14+⑤決算書入力シート!E23+⑤決算書入力シート!E29=0,"",((⑤決算書入力シート!E14+⑤決算書入力シート!E15+⑤決算書入力シート!N11+⑤決算書入力シート!E16+⑤決算書入力シート!N14+⑤決算書入力シート!E23+⑤決算書入力シート!E29)/1000))</f>
        <v/>
      </c>
      <c r="H18" s="217" t="str">
        <f t="shared" si="6"/>
        <v/>
      </c>
      <c r="I18" s="216" t="str">
        <f>IF(⑤決算書入力シート!G14+⑤決算書入力シート!G15+⑤決算書入力シート!P11+⑤決算書入力シート!G16+⑤決算書入力シート!P14+⑤決算書入力シート!G23+⑤決算書入力シート!G29=0,"",((⑤決算書入力シート!G14+⑤決算書入力シート!G15+⑤決算書入力シート!P11+⑤決算書入力シート!G16+⑤決算書入力シート!P14+⑤決算書入力シート!G23+⑤決算書入力シート!G29)/1000))</f>
        <v/>
      </c>
      <c r="J18" s="217" t="str">
        <f t="shared" si="7"/>
        <v/>
      </c>
      <c r="K18" s="201"/>
      <c r="L18" s="218"/>
      <c r="M18" s="219" t="str">
        <f t="shared" si="8"/>
        <v/>
      </c>
      <c r="N18" s="279"/>
      <c r="O18" s="337"/>
      <c r="P18" s="233" t="str">
        <f>IF(M18="","",IF(T18=TRUE,"",IF(M18&lt;0,X18,V18)))</f>
        <v/>
      </c>
      <c r="Q18" s="337"/>
      <c r="R18" s="233" t="str">
        <f>IF(M18="","",IF(S18=TRUE,"",IF(M18&gt;0,W18,Y18)))</f>
        <v/>
      </c>
      <c r="S18" s="555"/>
      <c r="T18" s="555"/>
      <c r="U18" s="246"/>
      <c r="V18" s="344" t="s">
        <v>228</v>
      </c>
      <c r="W18" s="344" t="s">
        <v>225</v>
      </c>
      <c r="X18" s="344" t="s">
        <v>226</v>
      </c>
      <c r="Y18" s="344" t="s">
        <v>227</v>
      </c>
      <c r="Z18" s="246"/>
      <c r="AA18" s="257" t="str">
        <f>B17</f>
        <v>従業者１人当たり売上高</v>
      </c>
      <c r="AB18" s="248" t="str">
        <f>E17</f>
        <v/>
      </c>
      <c r="AC18" s="258" t="str">
        <f>G17</f>
        <v/>
      </c>
      <c r="AD18" s="259" t="str">
        <f>I17</f>
        <v/>
      </c>
      <c r="AE18" s="246"/>
      <c r="AF18" s="246"/>
      <c r="AG18" s="246"/>
    </row>
    <row r="19" spans="1:33" ht="17.25" customHeight="1">
      <c r="A19" s="300"/>
      <c r="B19" s="313" t="s">
        <v>67</v>
      </c>
      <c r="C19" s="305" t="s">
        <v>70</v>
      </c>
      <c r="D19" s="306" t="s">
        <v>69</v>
      </c>
      <c r="E19" s="216" t="str">
        <f>IF(ISERROR(E18/⑤決算書入力シート!L40),"",(E18/⑤決算書入力シート!L40))</f>
        <v/>
      </c>
      <c r="F19" s="216"/>
      <c r="G19" s="216" t="str">
        <f>IF(ISERROR(G18/⑤決算書入力シート!N40),"",(G18/⑤決算書入力シート!N40))</f>
        <v/>
      </c>
      <c r="H19" s="217" t="str">
        <f t="shared" si="6"/>
        <v/>
      </c>
      <c r="I19" s="216" t="str">
        <f>IF(ISERROR(I18/⑤決算書入力シート!P40),"",(I18/⑤決算書入力シート!P40))</f>
        <v/>
      </c>
      <c r="J19" s="217" t="str">
        <f t="shared" si="7"/>
        <v/>
      </c>
      <c r="K19" s="201"/>
      <c r="L19" s="218"/>
      <c r="M19" s="219" t="str">
        <f t="shared" si="8"/>
        <v/>
      </c>
      <c r="N19" s="279"/>
      <c r="O19" s="333"/>
      <c r="P19" s="233" t="str">
        <f>IF(M19="","",IF(T19=TRUE,"",IF(M19&lt;0,X19,V19)))</f>
        <v/>
      </c>
      <c r="Q19" s="333"/>
      <c r="R19" s="233" t="str">
        <f>IF(M19="","",IF(S19=TRUE,"",IF(M19&gt;0,W19,Y19)))</f>
        <v/>
      </c>
      <c r="S19" s="555" t="b">
        <v>0</v>
      </c>
      <c r="T19" s="555" t="b">
        <v>0</v>
      </c>
      <c r="U19" s="246"/>
      <c r="V19" s="344" t="s">
        <v>229</v>
      </c>
      <c r="W19" s="344" t="s">
        <v>230</v>
      </c>
      <c r="X19" s="344" t="s">
        <v>231</v>
      </c>
      <c r="Y19" s="344" t="s">
        <v>232</v>
      </c>
      <c r="Z19" s="246"/>
      <c r="AA19" s="257" t="str">
        <f>B18</f>
        <v>粗付加価値額</v>
      </c>
      <c r="AB19" s="248" t="str">
        <f>E18</f>
        <v/>
      </c>
      <c r="AC19" s="258" t="str">
        <f>G18</f>
        <v/>
      </c>
      <c r="AD19" s="259" t="str">
        <f>I18</f>
        <v/>
      </c>
      <c r="AE19" s="246"/>
      <c r="AF19" s="246"/>
      <c r="AG19" s="246"/>
    </row>
    <row r="20" spans="1:33" ht="17.25" customHeight="1">
      <c r="A20" s="300"/>
      <c r="B20" s="313" t="s">
        <v>84</v>
      </c>
      <c r="C20" s="305" t="s">
        <v>279</v>
      </c>
      <c r="D20" s="306" t="s">
        <v>69</v>
      </c>
      <c r="E20" s="216" t="str">
        <f>IF(ISERROR((⑤決算書入力シート!C14+⑤決算書入力シート!L11+⑤決算書入力シート!C15)/⑤決算書入力シート!L40/1000),"",((⑤決算書入力シート!C14+⑤決算書入力シート!L11+⑤決算書入力シート!C15)/⑤決算書入力シート!L40/1000))</f>
        <v/>
      </c>
      <c r="F20" s="216"/>
      <c r="G20" s="216" t="str">
        <f>IF(ISERROR((⑤決算書入力シート!E14+⑤決算書入力シート!N11+⑤決算書入力シート!E15)/⑤決算書入力シート!N40/1000),"",((⑤決算書入力シート!E14+⑤決算書入力シート!N11+⑤決算書入力シート!E15)/⑤決算書入力シート!N40/1000))</f>
        <v/>
      </c>
      <c r="H20" s="217" t="str">
        <f t="shared" si="6"/>
        <v/>
      </c>
      <c r="I20" s="216" t="str">
        <f>IF(ISERROR((⑤決算書入力シート!G14+⑤決算書入力シート!P11+⑤決算書入力シート!G15)/⑤決算書入力シート!P40/1000),"",((⑤決算書入力シート!G14+⑤決算書入力シート!P11+⑤決算書入力シート!G15)/⑤決算書入力シート!P40/1000))</f>
        <v/>
      </c>
      <c r="J20" s="217" t="str">
        <f t="shared" si="7"/>
        <v/>
      </c>
      <c r="K20" s="201"/>
      <c r="L20" s="218"/>
      <c r="M20" s="219" t="str">
        <f t="shared" si="8"/>
        <v/>
      </c>
      <c r="N20" s="279"/>
      <c r="O20" s="333"/>
      <c r="P20" s="233" t="str">
        <f>IF(M20="","",IF(T20=TRUE,"",IF(M20&lt;0,X20,V20)))</f>
        <v/>
      </c>
      <c r="Q20" s="333"/>
      <c r="R20" s="233" t="str">
        <f>IF(M20="","",IF(S20=TRUE,"",IF(M20&gt;0,W20,Y20)))</f>
        <v/>
      </c>
      <c r="S20" s="555" t="b">
        <v>0</v>
      </c>
      <c r="T20" s="555" t="b">
        <v>0</v>
      </c>
      <c r="U20" s="246"/>
      <c r="V20" s="344" t="s">
        <v>152</v>
      </c>
      <c r="W20" s="344" t="s">
        <v>233</v>
      </c>
      <c r="X20" s="344" t="s">
        <v>153</v>
      </c>
      <c r="Y20" s="344" t="s">
        <v>154</v>
      </c>
      <c r="Z20" s="246"/>
      <c r="AA20" s="257" t="str">
        <f>B19</f>
        <v>従業者１人当たり粗付加価値額</v>
      </c>
      <c r="AB20" s="248" t="str">
        <f>E19</f>
        <v/>
      </c>
      <c r="AC20" s="258" t="str">
        <f>G19</f>
        <v/>
      </c>
      <c r="AD20" s="259" t="str">
        <f>I19</f>
        <v/>
      </c>
      <c r="AE20" s="246"/>
      <c r="AF20" s="246"/>
      <c r="AG20" s="246"/>
    </row>
    <row r="21" spans="1:33" ht="17.25" customHeight="1">
      <c r="A21" s="300"/>
      <c r="B21" s="316" t="s">
        <v>280</v>
      </c>
      <c r="C21" s="308" t="s">
        <v>281</v>
      </c>
      <c r="D21" s="309" t="s">
        <v>69</v>
      </c>
      <c r="E21" s="220" t="str">
        <f>IF(ISERROR(⑤決算書入力シート!L29/⑤決算書入力シート!L40/1000),"",(⑤決算書入力シート!L29/⑤決算書入力シート!L40/1000))</f>
        <v/>
      </c>
      <c r="F21" s="220"/>
      <c r="G21" s="220" t="str">
        <f>IF(ISERROR(⑤決算書入力シート!N29/⑤決算書入力シート!N40/1000),"",(⑤決算書入力シート!N29/⑤決算書入力シート!N40/1000))</f>
        <v/>
      </c>
      <c r="H21" s="221" t="str">
        <f t="shared" si="6"/>
        <v/>
      </c>
      <c r="I21" s="220" t="str">
        <f>IF(ISERROR(⑤決算書入力シート!P29/⑤決算書入力シート!P40/1000),"",(⑤決算書入力シート!P29/⑤決算書入力シート!P40/1000))</f>
        <v/>
      </c>
      <c r="J21" s="221" t="str">
        <f t="shared" si="7"/>
        <v/>
      </c>
      <c r="K21" s="201"/>
      <c r="L21" s="222"/>
      <c r="M21" s="223" t="str">
        <f t="shared" si="8"/>
        <v/>
      </c>
      <c r="N21" s="279"/>
      <c r="O21" s="334"/>
      <c r="P21" s="234" t="str">
        <f>IF(M21="","",IF(T21=TRUE,"",IF(M21&lt;0,X21,V21)))</f>
        <v/>
      </c>
      <c r="Q21" s="334"/>
      <c r="R21" s="234" t="str">
        <f>IF(M21="","",IF(S21=TRUE,"",IF(M21&gt;0,W21,Y21)))</f>
        <v/>
      </c>
      <c r="S21" s="555" t="b">
        <v>0</v>
      </c>
      <c r="T21" s="555" t="b">
        <v>0</v>
      </c>
      <c r="U21" s="246"/>
      <c r="V21" s="344" t="s">
        <v>288</v>
      </c>
      <c r="W21" s="344" t="s">
        <v>289</v>
      </c>
      <c r="X21" s="344" t="s">
        <v>290</v>
      </c>
      <c r="Y21" s="344" t="s">
        <v>291</v>
      </c>
      <c r="Z21" s="246"/>
      <c r="AA21" s="257" t="str">
        <f>B20</f>
        <v>従業者１人当たり人件費</v>
      </c>
      <c r="AB21" s="248" t="str">
        <f>E20</f>
        <v/>
      </c>
      <c r="AC21" s="258" t="str">
        <f>G20</f>
        <v/>
      </c>
      <c r="AD21" s="259" t="str">
        <f>I20</f>
        <v/>
      </c>
      <c r="AE21" s="246"/>
      <c r="AF21" s="246"/>
      <c r="AG21" s="246"/>
    </row>
    <row r="22" spans="1:33" ht="17.25" customHeight="1">
      <c r="A22" s="310" t="s">
        <v>91</v>
      </c>
      <c r="B22" s="224"/>
      <c r="C22" s="311"/>
      <c r="D22" s="312"/>
      <c r="E22" s="224"/>
      <c r="F22" s="196"/>
      <c r="G22" s="224"/>
      <c r="H22" s="195"/>
      <c r="I22" s="224"/>
      <c r="J22" s="195"/>
      <c r="K22" s="197"/>
      <c r="L22" s="225"/>
      <c r="M22" s="226"/>
      <c r="N22" s="279"/>
      <c r="O22" s="335"/>
      <c r="P22" s="235"/>
      <c r="Q22" s="335"/>
      <c r="R22" s="235"/>
      <c r="S22" s="555"/>
      <c r="T22" s="555"/>
      <c r="U22" s="246"/>
      <c r="V22" s="344"/>
      <c r="W22" s="344"/>
      <c r="X22" s="344"/>
      <c r="Y22" s="344"/>
      <c r="Z22" s="246"/>
      <c r="AA22" s="257" t="str">
        <f>B21</f>
        <v>従業者1人当たり有形固定資産額</v>
      </c>
      <c r="AB22" s="248" t="str">
        <f>E21</f>
        <v/>
      </c>
      <c r="AC22" s="258" t="str">
        <f>G21</f>
        <v/>
      </c>
      <c r="AD22" s="259" t="str">
        <f>I21</f>
        <v/>
      </c>
      <c r="AE22" s="246"/>
      <c r="AF22" s="246"/>
      <c r="AG22" s="246"/>
    </row>
    <row r="23" spans="1:33" ht="17.25" customHeight="1">
      <c r="A23" s="300"/>
      <c r="B23" s="314" t="s">
        <v>72</v>
      </c>
      <c r="C23" s="315" t="s">
        <v>78</v>
      </c>
      <c r="D23" s="303" t="s">
        <v>1</v>
      </c>
      <c r="E23" s="181" t="str">
        <f>IF(ISERROR((⑤決算書入力シート!L25+⑤決算書入力シート!L26)/(⑤決算書入力シート!L32+⑤決算書入力シート!L33+⑤決算書入力シート!L34)),"",((⑤決算書入力シート!L25+⑤決算書入力シート!L26)/(⑤決算書入力シート!L32+⑤決算書入力シート!L33+⑤決算書入力シート!L34)))</f>
        <v/>
      </c>
      <c r="F23" s="181"/>
      <c r="G23" s="181" t="str">
        <f>IF(ISERROR((⑤決算書入力シート!N25+⑤決算書入力シート!N26)/(⑤決算書入力シート!N32+⑤決算書入力シート!N33+⑤決算書入力シート!N34)),"",((⑤決算書入力シート!N25+⑤決算書入力シート!N26)/(⑤決算書入力シート!N32+⑤決算書入力シート!N33+⑤決算書入力シート!N34)))</f>
        <v/>
      </c>
      <c r="H23" s="181" t="str">
        <f t="shared" ref="H23:H27" si="9">IF(ISERROR(G23-E23),"",(G23-E23))</f>
        <v/>
      </c>
      <c r="I23" s="181" t="str">
        <f>IF(ISERROR((⑤決算書入力シート!P25+⑤決算書入力シート!P26)/(⑤決算書入力シート!P32+⑤決算書入力シート!P33+⑤決算書入力シート!P34)),"",((⑤決算書入力シート!P25+⑤決算書入力シート!P26)/(⑤決算書入力シート!P32+⑤決算書入力シート!P33+⑤決算書入力シート!P34)))</f>
        <v/>
      </c>
      <c r="J23" s="181" t="str">
        <f t="shared" ref="J23:J27" si="10">IF(ISERROR(I23-G23),"",(I23-G23))</f>
        <v/>
      </c>
      <c r="K23" s="201"/>
      <c r="L23" s="184"/>
      <c r="M23" s="185" t="str">
        <f t="shared" ref="M23:M27" si="11">IF(ISERROR(I23-L23),"",(I23-L23))</f>
        <v/>
      </c>
      <c r="N23" s="279"/>
      <c r="O23" s="338"/>
      <c r="P23" s="236" t="str">
        <f>IF(M23="","",IF(T23=TRUE,"",IF(M23&lt;0,X23,V23)))</f>
        <v/>
      </c>
      <c r="Q23" s="338"/>
      <c r="R23" s="236" t="str">
        <f>IF(M23="","",IF(S23=TRUE,"",IF(M23&gt;0,W23,Y23)))</f>
        <v/>
      </c>
      <c r="S23" s="556"/>
      <c r="T23" s="556"/>
      <c r="U23" s="246"/>
      <c r="V23" s="344" t="s">
        <v>234</v>
      </c>
      <c r="W23" s="344" t="s">
        <v>155</v>
      </c>
      <c r="X23" s="344" t="s">
        <v>155</v>
      </c>
      <c r="Y23" s="344" t="s">
        <v>235</v>
      </c>
      <c r="Z23" s="246"/>
      <c r="AA23" s="246"/>
      <c r="AB23" s="246"/>
      <c r="AC23" s="246"/>
      <c r="AD23" s="246"/>
      <c r="AE23" s="246"/>
      <c r="AF23" s="246"/>
      <c r="AG23" s="246"/>
    </row>
    <row r="24" spans="1:33" ht="17.25" customHeight="1">
      <c r="A24" s="300"/>
      <c r="B24" s="313" t="s">
        <v>73</v>
      </c>
      <c r="C24" s="305" t="s">
        <v>87</v>
      </c>
      <c r="D24" s="306" t="s">
        <v>1</v>
      </c>
      <c r="E24" s="186" t="str">
        <f>IF(ISERROR((⑤決算書入力シート!L25+⑤決算書入力シート!L26+⑤決算書入力シート!L27+⑤決算書入力シート!L28)/(⑤決算書入力シート!L32+⑤決算書入力シート!L33+⑤決算書入力シート!L34)),"",((⑤決算書入力シート!L25+⑤決算書入力シート!L26+⑤決算書入力シート!L27+⑤決算書入力シート!L28)/(⑤決算書入力シート!L32+⑤決算書入力シート!L33+⑤決算書入力シート!L34)))</f>
        <v/>
      </c>
      <c r="F24" s="186"/>
      <c r="G24" s="186" t="str">
        <f>IF(ISERROR((⑤決算書入力シート!N25+⑤決算書入力シート!N26+⑤決算書入力シート!N27+⑤決算書入力シート!N28)/(⑤決算書入力シート!N32+⑤決算書入力シート!N33+⑤決算書入力シート!N34)),"",((⑤決算書入力シート!N25+⑤決算書入力シート!N26+⑤決算書入力シート!N27+⑤決算書入力シート!N28)/(⑤決算書入力シート!N32+⑤決算書入力シート!N33+⑤決算書入力シート!N34)))</f>
        <v/>
      </c>
      <c r="H24" s="186" t="str">
        <f t="shared" si="9"/>
        <v/>
      </c>
      <c r="I24" s="186" t="str">
        <f>IF(ISERROR((⑤決算書入力シート!P25+⑤決算書入力シート!P26+⑤決算書入力シート!P27+⑤決算書入力シート!P28)/(⑤決算書入力シート!P32+⑤決算書入力シート!P33+⑤決算書入力シート!P34)),"",((⑤決算書入力シート!P25+⑤決算書入力シート!P26+⑤決算書入力シート!P27+⑤決算書入力シート!P28)/(⑤決算書入力シート!P32+⑤決算書入力シート!P33+⑤決算書入力シート!P34)))</f>
        <v/>
      </c>
      <c r="J24" s="186" t="str">
        <f t="shared" si="10"/>
        <v/>
      </c>
      <c r="K24" s="201"/>
      <c r="L24" s="188"/>
      <c r="M24" s="189" t="str">
        <f t="shared" si="11"/>
        <v/>
      </c>
      <c r="N24" s="279"/>
      <c r="O24" s="333"/>
      <c r="P24" s="233" t="str">
        <f>IF(M24="","",IF(T24=TRUE,"",IF(M24&lt;0,X24,V24)))</f>
        <v/>
      </c>
      <c r="Q24" s="333"/>
      <c r="R24" s="233" t="str">
        <f>IF(M24="","",IF(S24=TRUE,"",IF(M24&gt;0,W24,Y24)))</f>
        <v/>
      </c>
      <c r="S24" s="556" t="b">
        <v>0</v>
      </c>
      <c r="T24" s="556" t="b">
        <v>0</v>
      </c>
      <c r="U24" s="246"/>
      <c r="V24" s="344" t="s">
        <v>238</v>
      </c>
      <c r="W24" s="344" t="s">
        <v>237</v>
      </c>
      <c r="X24" s="344" t="s">
        <v>236</v>
      </c>
      <c r="Y24" s="344" t="s">
        <v>239</v>
      </c>
      <c r="Z24" s="246"/>
      <c r="AA24" s="260"/>
      <c r="AB24" s="248" t="str">
        <f>$E$4</f>
        <v/>
      </c>
      <c r="AC24" s="249" t="str">
        <f>$G$4</f>
        <v/>
      </c>
      <c r="AD24" s="250" t="str">
        <f>$I$4</f>
        <v/>
      </c>
      <c r="AE24" s="246"/>
      <c r="AF24" s="246"/>
      <c r="AG24" s="246"/>
    </row>
    <row r="25" spans="1:33" ht="17.25" customHeight="1">
      <c r="A25" s="300"/>
      <c r="B25" s="313" t="s">
        <v>74</v>
      </c>
      <c r="C25" s="305" t="s">
        <v>80</v>
      </c>
      <c r="D25" s="306" t="s">
        <v>79</v>
      </c>
      <c r="E25" s="227" t="str">
        <f>IF(ISERROR((⑤決算書入力シート!L33+⑤決算書入力シート!L35)/(⑤決算書入力シート!C7/12)),"",((⑤決算書入力シート!L33+⑤決算書入力シート!L35)/(⑤決算書入力シート!C7/12)))</f>
        <v/>
      </c>
      <c r="F25" s="227"/>
      <c r="G25" s="227" t="str">
        <f>IF(ISERROR((⑤決算書入力シート!N33+⑤決算書入力シート!N35)/(⑤決算書入力シート!E7/12)),"",((⑤決算書入力シート!N33+⑤決算書入力シート!N35)/(⑤決算書入力シート!E7/12)))</f>
        <v/>
      </c>
      <c r="H25" s="205" t="str">
        <f t="shared" si="9"/>
        <v/>
      </c>
      <c r="I25" s="227" t="str">
        <f>IF(ISERROR((⑤決算書入力シート!P33+⑤決算書入力シート!P35)/(⑤決算書入力シート!G7/12)),"",((⑤決算書入力シート!P33+⑤決算書入力シート!P35)/(⑤決算書入力シート!G7/12)))</f>
        <v/>
      </c>
      <c r="J25" s="205" t="str">
        <f t="shared" si="10"/>
        <v/>
      </c>
      <c r="K25" s="201"/>
      <c r="L25" s="228"/>
      <c r="M25" s="229" t="str">
        <f t="shared" si="11"/>
        <v/>
      </c>
      <c r="N25" s="279"/>
      <c r="O25" s="337"/>
      <c r="P25" s="233" t="str">
        <f>IF(M25="","",IF(T25=TRUE,"",IF(M25&lt;0,X25,V25)))</f>
        <v/>
      </c>
      <c r="Q25" s="337"/>
      <c r="R25" s="233" t="str">
        <f>IF(M25="","",IF(S25=TRUE,"",IF(M25&gt;0,W25,Y25)))</f>
        <v/>
      </c>
      <c r="S25" s="556"/>
      <c r="T25" s="556"/>
      <c r="U25" s="246"/>
      <c r="V25" s="344" t="s">
        <v>155</v>
      </c>
      <c r="W25" s="344" t="s">
        <v>240</v>
      </c>
      <c r="X25" s="344" t="s">
        <v>241</v>
      </c>
      <c r="Y25" s="344" t="s">
        <v>155</v>
      </c>
      <c r="Z25" s="246"/>
      <c r="AA25" s="260" t="str">
        <f>B23</f>
        <v>当座比率</v>
      </c>
      <c r="AB25" s="261" t="str">
        <f>E23</f>
        <v/>
      </c>
      <c r="AC25" s="262" t="str">
        <f>G23</f>
        <v/>
      </c>
      <c r="AD25" s="263" t="str">
        <f>I23</f>
        <v/>
      </c>
      <c r="AE25" s="246"/>
      <c r="AF25" s="246"/>
      <c r="AG25" s="246"/>
    </row>
    <row r="26" spans="1:33" ht="17.25" customHeight="1">
      <c r="A26" s="300"/>
      <c r="B26" s="304" t="s">
        <v>27</v>
      </c>
      <c r="C26" s="305" t="s">
        <v>58</v>
      </c>
      <c r="D26" s="306" t="s">
        <v>1</v>
      </c>
      <c r="E26" s="186" t="str">
        <f>IF(ISERROR(⑤決算書入力シート!L37/⑤決算書入力シート!L31),"",(⑤決算書入力シート!L37/⑤決算書入力シート!L31))</f>
        <v/>
      </c>
      <c r="F26" s="187"/>
      <c r="G26" s="186" t="str">
        <f>IF(ISERROR(⑤決算書入力シート!N37/⑤決算書入力シート!N31),"",(⑤決算書入力シート!N37/⑤決算書入力シート!N31))</f>
        <v/>
      </c>
      <c r="H26" s="186" t="str">
        <f t="shared" si="9"/>
        <v/>
      </c>
      <c r="I26" s="186" t="str">
        <f>IF(ISERROR(⑤決算書入力シート!P37/⑤決算書入力シート!P31),"",(⑤決算書入力シート!P37/⑤決算書入力シート!P31))</f>
        <v/>
      </c>
      <c r="J26" s="186" t="str">
        <f t="shared" si="10"/>
        <v/>
      </c>
      <c r="K26" s="201"/>
      <c r="L26" s="188"/>
      <c r="M26" s="189" t="str">
        <f t="shared" si="11"/>
        <v/>
      </c>
      <c r="N26" s="279"/>
      <c r="O26" s="337"/>
      <c r="P26" s="233" t="str">
        <f>IF(M26="","",IF(T26=TRUE,"",IF(M26&lt;0,X26,V26)))</f>
        <v/>
      </c>
      <c r="Q26" s="337"/>
      <c r="R26" s="233" t="str">
        <f>IF(M26="","",IF(S26=TRUE,"",IF(M26&gt;0,W26,Y26)))</f>
        <v/>
      </c>
      <c r="S26" s="556"/>
      <c r="T26" s="556"/>
      <c r="U26" s="246"/>
      <c r="V26" s="344" t="s">
        <v>242</v>
      </c>
      <c r="W26" s="344" t="s">
        <v>155</v>
      </c>
      <c r="X26" s="344" t="s">
        <v>155</v>
      </c>
      <c r="Y26" s="344" t="s">
        <v>243</v>
      </c>
      <c r="Z26" s="246"/>
      <c r="AA26" s="260" t="str">
        <f>B24</f>
        <v>流動比率</v>
      </c>
      <c r="AB26" s="261" t="str">
        <f>E24</f>
        <v/>
      </c>
      <c r="AC26" s="262" t="str">
        <f>G24</f>
        <v/>
      </c>
      <c r="AD26" s="263" t="str">
        <f>I24</f>
        <v/>
      </c>
      <c r="AE26" s="246"/>
      <c r="AF26" s="246"/>
      <c r="AG26" s="246"/>
    </row>
    <row r="27" spans="1:33" ht="17.25" customHeight="1" thickBot="1">
      <c r="A27" s="317"/>
      <c r="B27" s="316" t="s">
        <v>75</v>
      </c>
      <c r="C27" s="308" t="s">
        <v>283</v>
      </c>
      <c r="D27" s="309" t="s">
        <v>1</v>
      </c>
      <c r="E27" s="192" t="str">
        <f>IF(ISERROR(((⑤決算書入力シート!C13+⑤決算書入力シート!C23-⑤決算書入力シート!C22+⑤決算書入力シート!C25+⑤決算書入力シート!L11+⑤決算書入力シート!L14+⑤決算書入力シート!L15)/(⑤決算書入力シート!D7-⑤決算書入力シート!D17-⑤決算書入力シート!M7-⑤決算書入力シート!M13))/⑤決算書入力シート!C7),"",(((⑤決算書入力シート!C13+⑤決算書入力シート!C23-⑤決算書入力シート!C22+⑤決算書入力シート!C25+⑤決算書入力シート!L11+⑤決算書入力シート!L14+⑤決算書入力シート!L15)/(⑤決算書入力シート!D7-⑤決算書入力シート!D17-⑤決算書入力シート!M7-⑤決算書入力シート!M13))/⑤決算書入力シート!C7))</f>
        <v/>
      </c>
      <c r="F27" s="192"/>
      <c r="G27" s="192" t="str">
        <f>IF(ISERROR(((⑤決算書入力シート!E13+⑤決算書入力シート!E23-⑤決算書入力シート!E22+⑤決算書入力シート!E25+⑤決算書入力シート!N11+⑤決算書入力シート!N14+⑤決算書入力シート!N15)/(⑤決算書入力シート!F7-⑤決算書入力シート!F17-⑤決算書入力シート!O7-⑤決算書入力シート!O13))/⑤決算書入力シート!E7),"",(((⑤決算書入力シート!E13+⑤決算書入力シート!E23-⑤決算書入力シート!E22+⑤決算書入力シート!E25+⑤決算書入力シート!N11+⑤決算書入力シート!N14+⑤決算書入力シート!N15)/(⑤決算書入力シート!F7-⑤決算書入力シート!F17-⑤決算書入力シート!O7-⑤決算書入力シート!O13))/⑤決算書入力シート!E7))</f>
        <v/>
      </c>
      <c r="H27" s="192" t="str">
        <f t="shared" si="9"/>
        <v/>
      </c>
      <c r="I27" s="192" t="str">
        <f>IF(ISERROR(((⑤決算書入力シート!G13+⑤決算書入力シート!G23-⑤決算書入力シート!G22+⑤決算書入力シート!G25+⑤決算書入力シート!P11+⑤決算書入力シート!P14+⑤決算書入力シート!P15)/(⑤決算書入力シート!H7-⑤決算書入力シート!H17-⑤決算書入力シート!Q7-⑤決算書入力シート!Q13))/⑤決算書入力シート!G7),"",(((⑤決算書入力シート!G13+⑤決算書入力シート!G23-⑤決算書入力シート!G22+⑤決算書入力シート!G25+⑤決算書入力シート!P11+⑤決算書入力シート!P14+⑤決算書入力シート!P15)/(⑤決算書入力シート!H7-⑤決算書入力シート!H17-⑤決算書入力シート!Q7-⑤決算書入力シート!Q13))/⑤決算書入力シート!G7))</f>
        <v/>
      </c>
      <c r="J27" s="192" t="str">
        <f t="shared" si="10"/>
        <v/>
      </c>
      <c r="K27" s="201"/>
      <c r="L27" s="230"/>
      <c r="M27" s="231" t="str">
        <f t="shared" si="11"/>
        <v/>
      </c>
      <c r="N27" s="279"/>
      <c r="O27" s="339"/>
      <c r="P27" s="237" t="str">
        <f>IF(M27="","",IF(T27=TRUE,"",IF(M27&lt;0,X27,V27)))</f>
        <v/>
      </c>
      <c r="Q27" s="339"/>
      <c r="R27" s="237" t="str">
        <f>IF(M27="","",IF(S27=TRUE,"",IF(M27&gt;0,W27,Y27)))</f>
        <v/>
      </c>
      <c r="S27" s="556"/>
      <c r="T27" s="556"/>
      <c r="U27" s="246"/>
      <c r="V27" s="344" t="s">
        <v>251</v>
      </c>
      <c r="W27" s="344" t="s">
        <v>18</v>
      </c>
      <c r="X27" s="344" t="s">
        <v>18</v>
      </c>
      <c r="Y27" s="344" t="s">
        <v>252</v>
      </c>
      <c r="Z27" s="246"/>
      <c r="AA27" s="260" t="str">
        <f>B25</f>
        <v>借入金回転期間</v>
      </c>
      <c r="AB27" s="264" t="str">
        <f>E25</f>
        <v/>
      </c>
      <c r="AC27" s="265" t="str">
        <f>G25</f>
        <v/>
      </c>
      <c r="AD27" s="266" t="str">
        <f>I25</f>
        <v/>
      </c>
      <c r="AE27" s="246"/>
      <c r="AF27" s="246"/>
      <c r="AG27" s="246"/>
    </row>
    <row r="28" spans="1:33" ht="9" customHeight="1">
      <c r="A28" s="318"/>
      <c r="B28" s="319"/>
      <c r="C28" s="275"/>
      <c r="D28" s="320"/>
      <c r="E28" s="321"/>
      <c r="F28" s="278"/>
      <c r="G28" s="318"/>
      <c r="H28" s="322"/>
      <c r="I28" s="318"/>
      <c r="J28" s="280"/>
      <c r="K28" s="281"/>
      <c r="L28" s="279"/>
      <c r="M28" s="279"/>
      <c r="N28" s="279"/>
      <c r="O28" s="279"/>
      <c r="P28" s="274"/>
      <c r="Q28" s="279"/>
      <c r="R28" s="274"/>
      <c r="S28" s="247"/>
      <c r="T28" s="247"/>
      <c r="U28" s="246"/>
      <c r="V28" s="246"/>
      <c r="W28" s="246"/>
      <c r="X28" s="246"/>
      <c r="Y28" s="246"/>
      <c r="Z28" s="246"/>
      <c r="AA28" s="260" t="str">
        <f>B26</f>
        <v>自己資本比率</v>
      </c>
      <c r="AB28" s="261" t="str">
        <f>E26</f>
        <v/>
      </c>
      <c r="AC28" s="262" t="str">
        <f>G26</f>
        <v/>
      </c>
      <c r="AD28" s="263" t="str">
        <f>I26</f>
        <v/>
      </c>
      <c r="AE28" s="246"/>
      <c r="AF28" s="246"/>
      <c r="AG28" s="246"/>
    </row>
    <row r="29" spans="1:33" s="270" customFormat="1" ht="17.25" customHeight="1">
      <c r="A29" s="318"/>
      <c r="B29" s="319"/>
      <c r="C29" s="275"/>
      <c r="D29" s="320"/>
      <c r="E29" s="318"/>
      <c r="F29" s="278"/>
      <c r="G29" s="318"/>
      <c r="H29" s="323"/>
      <c r="I29" s="324" t="s">
        <v>127</v>
      </c>
      <c r="J29" s="322"/>
      <c r="K29" s="325"/>
      <c r="L29" s="322"/>
      <c r="M29" s="322"/>
      <c r="N29" s="322"/>
      <c r="O29" s="322"/>
      <c r="P29" s="326"/>
      <c r="Q29" s="322"/>
      <c r="R29" s="326"/>
      <c r="S29" s="271"/>
      <c r="T29" s="271"/>
      <c r="U29" s="260"/>
      <c r="V29" s="260"/>
      <c r="W29" s="260"/>
      <c r="X29" s="260"/>
      <c r="Y29" s="260"/>
      <c r="Z29" s="260"/>
      <c r="AA29" s="260" t="str">
        <f>B27</f>
        <v>損益分岐点比率（経常利益）</v>
      </c>
      <c r="AB29" s="261" t="str">
        <f>E27</f>
        <v/>
      </c>
      <c r="AC29" s="262" t="str">
        <f>G27</f>
        <v/>
      </c>
      <c r="AD29" s="263" t="str">
        <f>I27</f>
        <v/>
      </c>
      <c r="AE29" s="260"/>
      <c r="AF29" s="260"/>
      <c r="AG29" s="260"/>
    </row>
    <row r="30" spans="1:33" s="270" customFormat="1" ht="17.25" customHeight="1">
      <c r="A30" s="322"/>
      <c r="B30" s="326"/>
      <c r="C30" s="327"/>
      <c r="D30" s="328"/>
      <c r="E30" s="322"/>
      <c r="F30" s="329"/>
      <c r="G30" s="322"/>
      <c r="H30" s="325"/>
      <c r="I30" s="324"/>
      <c r="J30" s="322"/>
      <c r="K30" s="325"/>
      <c r="L30" s="322"/>
      <c r="M30" s="322"/>
      <c r="N30" s="322"/>
      <c r="O30" s="322"/>
      <c r="P30" s="326"/>
      <c r="Q30" s="322"/>
      <c r="R30" s="326"/>
      <c r="S30" s="271"/>
      <c r="T30" s="271"/>
      <c r="U30" s="260"/>
      <c r="V30" s="260"/>
      <c r="W30" s="260"/>
      <c r="X30" s="260"/>
      <c r="Y30" s="260"/>
      <c r="Z30" s="260"/>
      <c r="AA30" s="260"/>
      <c r="AB30" s="272"/>
      <c r="AC30" s="262"/>
      <c r="AD30" s="262"/>
      <c r="AE30" s="260"/>
      <c r="AF30" s="260"/>
      <c r="AG30" s="260"/>
    </row>
    <row r="31" spans="1:33" s="270" customFormat="1" ht="17.25" customHeight="1">
      <c r="A31" s="318"/>
      <c r="B31" s="319"/>
      <c r="C31" s="275"/>
      <c r="D31" s="320"/>
      <c r="E31" s="318"/>
      <c r="F31" s="278"/>
      <c r="G31" s="318"/>
      <c r="H31" s="325"/>
      <c r="I31" s="324"/>
      <c r="J31" s="322"/>
      <c r="K31" s="325"/>
      <c r="L31" s="322"/>
      <c r="M31" s="322"/>
      <c r="N31" s="322"/>
      <c r="O31" s="322"/>
      <c r="P31" s="326"/>
      <c r="Q31" s="322"/>
      <c r="R31" s="326"/>
      <c r="S31" s="271"/>
      <c r="T31" s="271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</row>
    <row r="32" spans="1:33" ht="16.5" customHeight="1">
      <c r="A32" s="282"/>
      <c r="B32" s="279"/>
      <c r="C32" s="279"/>
      <c r="D32" s="282"/>
      <c r="E32" s="279"/>
      <c r="F32" s="279"/>
      <c r="G32" s="279"/>
      <c r="H32" s="279"/>
      <c r="I32" s="279"/>
      <c r="J32" s="279"/>
      <c r="K32" s="279"/>
      <c r="L32" s="274"/>
      <c r="M32" s="279"/>
      <c r="N32" s="279"/>
      <c r="O32" s="279"/>
      <c r="P32" s="279"/>
      <c r="Q32" s="279"/>
      <c r="R32" s="274"/>
      <c r="S32" s="247"/>
      <c r="T32" s="247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</row>
    <row r="33" spans="1:18" ht="16.5" customHeight="1">
      <c r="A33" s="279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4"/>
      <c r="M33" s="279"/>
      <c r="N33" s="279"/>
      <c r="O33" s="279"/>
      <c r="P33" s="279"/>
      <c r="Q33" s="279"/>
      <c r="R33" s="274"/>
    </row>
    <row r="34" spans="1:18" ht="16.5" customHeight="1">
      <c r="A34" s="318"/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4"/>
      <c r="M34" s="279"/>
      <c r="N34" s="279"/>
      <c r="O34" s="279"/>
      <c r="P34" s="279"/>
      <c r="Q34" s="279"/>
      <c r="R34" s="274"/>
    </row>
    <row r="35" spans="1:18" ht="16.5" customHeight="1">
      <c r="A35" s="318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4"/>
      <c r="M35" s="279"/>
      <c r="N35" s="279"/>
      <c r="O35" s="279"/>
      <c r="P35" s="279"/>
      <c r="Q35" s="279"/>
      <c r="R35" s="274"/>
    </row>
    <row r="36" spans="1:18" ht="16.5" customHeight="1">
      <c r="A36" s="318"/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4"/>
      <c r="M36" s="279"/>
      <c r="N36" s="279"/>
      <c r="O36" s="279"/>
      <c r="P36" s="279"/>
      <c r="Q36" s="279"/>
      <c r="R36" s="274"/>
    </row>
    <row r="37" spans="1:18" ht="16.5" customHeight="1">
      <c r="A37" s="318"/>
      <c r="B37" s="319"/>
      <c r="C37" s="275"/>
      <c r="D37" s="322"/>
      <c r="E37" s="318"/>
      <c r="F37" s="280"/>
      <c r="G37" s="281"/>
      <c r="H37" s="279"/>
      <c r="I37" s="279"/>
      <c r="J37" s="279"/>
      <c r="K37" s="279"/>
      <c r="L37" s="274"/>
      <c r="M37" s="279"/>
      <c r="N37" s="279"/>
      <c r="O37" s="279"/>
      <c r="P37" s="279"/>
      <c r="Q37" s="279"/>
      <c r="R37" s="274"/>
    </row>
    <row r="38" spans="1:18" ht="16.5" customHeight="1">
      <c r="A38" s="318"/>
      <c r="B38" s="330"/>
      <c r="C38" s="331"/>
      <c r="D38" s="322"/>
      <c r="E38" s="318"/>
      <c r="F38" s="280"/>
      <c r="G38" s="281"/>
      <c r="H38" s="279"/>
      <c r="I38" s="279"/>
      <c r="J38" s="279"/>
      <c r="K38" s="279"/>
      <c r="L38" s="274"/>
      <c r="M38" s="279"/>
      <c r="N38" s="279"/>
      <c r="O38" s="279"/>
      <c r="P38" s="279"/>
      <c r="Q38" s="279"/>
      <c r="R38" s="274"/>
    </row>
    <row r="39" spans="1:18" ht="16.5" customHeight="1">
      <c r="A39" s="318"/>
      <c r="B39" s="319"/>
      <c r="C39" s="275"/>
      <c r="D39" s="322"/>
      <c r="E39" s="318"/>
      <c r="F39" s="280"/>
      <c r="G39" s="281"/>
      <c r="H39" s="279"/>
      <c r="I39" s="279"/>
      <c r="J39" s="279"/>
      <c r="K39" s="279"/>
      <c r="L39" s="274"/>
      <c r="M39" s="279"/>
      <c r="N39" s="279"/>
      <c r="O39" s="279"/>
      <c r="P39" s="279"/>
      <c r="Q39" s="279"/>
      <c r="R39" s="274"/>
    </row>
    <row r="40" spans="1:18" ht="16.5" customHeight="1">
      <c r="A40" s="318"/>
      <c r="B40" s="319"/>
      <c r="C40" s="275"/>
      <c r="D40" s="322"/>
      <c r="E40" s="318"/>
      <c r="F40" s="280"/>
      <c r="G40" s="281"/>
      <c r="H40" s="279"/>
      <c r="I40" s="279"/>
      <c r="J40" s="279"/>
      <c r="K40" s="279"/>
      <c r="L40" s="274"/>
      <c r="M40" s="279"/>
      <c r="N40" s="279"/>
      <c r="O40" s="279"/>
      <c r="P40" s="279"/>
      <c r="Q40" s="279"/>
      <c r="R40" s="274"/>
    </row>
    <row r="41" spans="1:18" ht="16.5" customHeight="1">
      <c r="A41" s="318"/>
      <c r="B41" s="319"/>
      <c r="C41" s="275"/>
      <c r="D41" s="322"/>
      <c r="E41" s="318"/>
      <c r="F41" s="280"/>
      <c r="G41" s="281"/>
      <c r="H41" s="279"/>
      <c r="I41" s="279"/>
      <c r="J41" s="279"/>
      <c r="K41" s="279"/>
      <c r="L41" s="274"/>
      <c r="M41" s="279"/>
      <c r="N41" s="279"/>
      <c r="O41" s="279"/>
      <c r="P41" s="279"/>
      <c r="Q41" s="279"/>
      <c r="R41" s="274"/>
    </row>
    <row r="42" spans="1:18" ht="16.5" customHeight="1">
      <c r="A42" s="318"/>
      <c r="B42" s="319"/>
      <c r="C42" s="275"/>
      <c r="D42" s="322"/>
      <c r="E42" s="318"/>
      <c r="F42" s="280"/>
      <c r="G42" s="281"/>
      <c r="H42" s="279"/>
      <c r="I42" s="279"/>
      <c r="J42" s="279"/>
      <c r="K42" s="279"/>
      <c r="L42" s="274"/>
      <c r="M42" s="279"/>
      <c r="N42" s="279"/>
      <c r="O42" s="279"/>
      <c r="P42" s="279"/>
      <c r="Q42" s="279"/>
      <c r="R42" s="274"/>
    </row>
    <row r="43" spans="1:18" ht="16.5" customHeight="1">
      <c r="A43" s="318"/>
      <c r="B43" s="319"/>
      <c r="C43" s="275"/>
      <c r="D43" s="322"/>
      <c r="E43" s="318"/>
      <c r="F43" s="280"/>
      <c r="G43" s="281"/>
      <c r="H43" s="279"/>
      <c r="I43" s="279"/>
      <c r="J43" s="279"/>
      <c r="K43" s="279"/>
      <c r="L43" s="274"/>
      <c r="M43" s="279"/>
      <c r="N43" s="279"/>
      <c r="O43" s="279"/>
      <c r="P43" s="279"/>
      <c r="Q43" s="279"/>
      <c r="R43" s="274"/>
    </row>
    <row r="44" spans="1:18" ht="16.5" customHeight="1">
      <c r="A44" s="318"/>
      <c r="B44" s="319"/>
      <c r="C44" s="275"/>
      <c r="D44" s="322"/>
      <c r="E44" s="318"/>
      <c r="F44" s="280"/>
      <c r="G44" s="281"/>
      <c r="H44" s="279"/>
      <c r="I44" s="279"/>
      <c r="J44" s="279"/>
      <c r="K44" s="279"/>
      <c r="L44" s="274"/>
      <c r="M44" s="279"/>
      <c r="N44" s="279"/>
      <c r="O44" s="279"/>
      <c r="P44" s="279"/>
      <c r="Q44" s="279"/>
      <c r="R44" s="274"/>
    </row>
    <row r="45" spans="1:18" ht="16.5" customHeight="1">
      <c r="A45" s="318"/>
      <c r="B45" s="319"/>
      <c r="C45" s="275"/>
      <c r="D45" s="322"/>
      <c r="E45" s="318"/>
      <c r="F45" s="280"/>
      <c r="G45" s="281"/>
      <c r="H45" s="279"/>
      <c r="I45" s="279"/>
      <c r="J45" s="279"/>
      <c r="K45" s="279"/>
      <c r="L45" s="274"/>
      <c r="M45" s="279"/>
      <c r="N45" s="279"/>
      <c r="O45" s="279"/>
      <c r="P45" s="279"/>
      <c r="Q45" s="279"/>
      <c r="R45" s="274"/>
    </row>
    <row r="46" spans="1:18" ht="16.5" customHeight="1">
      <c r="A46" s="318"/>
      <c r="B46" s="319"/>
      <c r="C46" s="275"/>
      <c r="D46" s="322"/>
      <c r="E46" s="318"/>
      <c r="F46" s="280"/>
      <c r="G46" s="281"/>
      <c r="H46" s="279"/>
      <c r="I46" s="279"/>
      <c r="J46" s="279"/>
      <c r="K46" s="279"/>
      <c r="L46" s="274"/>
      <c r="M46" s="279"/>
      <c r="N46" s="279"/>
      <c r="O46" s="279"/>
      <c r="P46" s="279"/>
      <c r="Q46" s="279"/>
      <c r="R46" s="274"/>
    </row>
    <row r="47" spans="1:18" ht="16.5" customHeight="1">
      <c r="A47" s="318"/>
      <c r="B47" s="319"/>
      <c r="C47" s="275"/>
      <c r="D47" s="322"/>
      <c r="E47" s="318"/>
      <c r="F47" s="280"/>
      <c r="G47" s="281"/>
      <c r="H47" s="279"/>
      <c r="I47" s="279"/>
      <c r="J47" s="279"/>
      <c r="K47" s="279"/>
      <c r="L47" s="274"/>
      <c r="M47" s="279"/>
      <c r="N47" s="279"/>
      <c r="O47" s="279"/>
      <c r="P47" s="279"/>
      <c r="Q47" s="279"/>
      <c r="R47" s="274"/>
    </row>
    <row r="48" spans="1:18" ht="16.5" customHeight="1">
      <c r="A48" s="318"/>
      <c r="B48" s="319"/>
      <c r="C48" s="275"/>
      <c r="D48" s="322"/>
      <c r="E48" s="318"/>
      <c r="F48" s="280"/>
      <c r="G48" s="281"/>
      <c r="H48" s="279"/>
      <c r="I48" s="279"/>
      <c r="J48" s="279"/>
      <c r="K48" s="279"/>
      <c r="L48" s="274"/>
      <c r="M48" s="279"/>
      <c r="N48" s="279"/>
      <c r="O48" s="279"/>
      <c r="P48" s="279"/>
      <c r="Q48" s="279"/>
      <c r="R48" s="274"/>
    </row>
    <row r="49" spans="1:18" ht="16.5" customHeight="1">
      <c r="A49" s="318"/>
      <c r="B49" s="319"/>
      <c r="C49" s="275"/>
      <c r="D49" s="320"/>
      <c r="E49" s="318"/>
      <c r="F49" s="278"/>
      <c r="G49" s="318"/>
      <c r="H49" s="322"/>
      <c r="I49" s="318"/>
      <c r="J49" s="280"/>
      <c r="K49" s="281"/>
      <c r="L49" s="279"/>
      <c r="M49" s="279"/>
      <c r="N49" s="279"/>
      <c r="O49" s="279"/>
      <c r="P49" s="274"/>
      <c r="Q49" s="279"/>
      <c r="R49" s="274"/>
    </row>
    <row r="50" spans="1:18" ht="16.5" customHeight="1">
      <c r="A50" s="318"/>
      <c r="B50" s="319"/>
      <c r="C50" s="275"/>
      <c r="D50" s="320"/>
      <c r="E50" s="318"/>
      <c r="F50" s="278"/>
      <c r="G50" s="318"/>
      <c r="H50" s="322"/>
      <c r="I50" s="318"/>
      <c r="J50" s="280"/>
      <c r="K50" s="281"/>
      <c r="L50" s="279"/>
      <c r="M50" s="279"/>
      <c r="N50" s="279"/>
      <c r="O50" s="279"/>
      <c r="P50" s="274"/>
      <c r="Q50" s="279"/>
      <c r="R50" s="274"/>
    </row>
    <row r="51" spans="1:18" ht="16.5" customHeight="1">
      <c r="A51" s="318"/>
      <c r="B51" s="319"/>
      <c r="C51" s="275"/>
      <c r="D51" s="320"/>
      <c r="E51" s="318"/>
      <c r="F51" s="278"/>
      <c r="G51" s="318"/>
      <c r="H51" s="322"/>
      <c r="I51" s="318"/>
      <c r="J51" s="280"/>
      <c r="K51" s="281"/>
      <c r="L51" s="279"/>
      <c r="M51" s="279"/>
      <c r="N51" s="279"/>
      <c r="O51" s="279"/>
      <c r="P51" s="274"/>
      <c r="Q51" s="279"/>
      <c r="R51" s="274"/>
    </row>
    <row r="52" spans="1:18" ht="16.5" customHeight="1">
      <c r="A52" s="318"/>
      <c r="B52" s="319"/>
      <c r="C52" s="275"/>
      <c r="D52" s="320"/>
      <c r="E52" s="318"/>
      <c r="F52" s="278"/>
      <c r="G52" s="318"/>
      <c r="H52" s="322"/>
      <c r="I52" s="318"/>
      <c r="J52" s="280"/>
      <c r="K52" s="281"/>
      <c r="L52" s="279"/>
      <c r="M52" s="279"/>
      <c r="N52" s="279"/>
      <c r="O52" s="279"/>
      <c r="P52" s="274"/>
      <c r="Q52" s="279"/>
      <c r="R52" s="274"/>
    </row>
    <row r="53" spans="1:18" ht="16.5" customHeight="1">
      <c r="A53" s="267"/>
      <c r="B53" s="268"/>
      <c r="D53" s="269"/>
      <c r="E53" s="267"/>
      <c r="G53" s="267"/>
      <c r="H53" s="270"/>
      <c r="I53" s="267"/>
    </row>
    <row r="54" spans="1:18" ht="16.5" customHeight="1">
      <c r="A54" s="267"/>
      <c r="B54" s="268"/>
      <c r="D54" s="269"/>
      <c r="E54" s="267"/>
      <c r="G54" s="267"/>
      <c r="H54" s="270"/>
      <c r="I54" s="267"/>
    </row>
    <row r="55" spans="1:18" ht="16.5" customHeight="1">
      <c r="A55" s="267"/>
      <c r="B55" s="243"/>
      <c r="C55" s="243"/>
      <c r="D55" s="243"/>
      <c r="E55" s="243"/>
      <c r="G55" s="267"/>
      <c r="H55" s="243"/>
      <c r="J55" s="243"/>
      <c r="K55" s="243"/>
    </row>
    <row r="56" spans="1:18" ht="16.5" customHeight="1">
      <c r="A56" s="267"/>
      <c r="B56" s="243"/>
      <c r="C56" s="243"/>
      <c r="D56" s="243"/>
      <c r="E56" s="243"/>
      <c r="G56" s="267"/>
      <c r="H56" s="243"/>
      <c r="J56" s="243"/>
      <c r="K56" s="243"/>
    </row>
    <row r="57" spans="1:18" ht="16.5" customHeight="1">
      <c r="A57" s="267"/>
      <c r="B57" s="243"/>
      <c r="C57" s="243"/>
      <c r="D57" s="243"/>
      <c r="E57" s="243"/>
      <c r="G57" s="267"/>
      <c r="H57" s="243"/>
      <c r="J57" s="243"/>
      <c r="K57" s="243"/>
    </row>
    <row r="58" spans="1:18" ht="16.5" customHeight="1">
      <c r="A58" s="267"/>
      <c r="B58" s="243"/>
      <c r="C58" s="243"/>
      <c r="D58" s="243"/>
      <c r="E58" s="243"/>
      <c r="G58" s="267"/>
      <c r="H58" s="243"/>
      <c r="J58" s="243"/>
      <c r="K58" s="243"/>
    </row>
    <row r="59" spans="1:18" ht="16.5" customHeight="1">
      <c r="A59" s="267"/>
      <c r="B59" s="243"/>
      <c r="C59" s="243"/>
      <c r="D59" s="243"/>
      <c r="E59" s="243"/>
      <c r="G59" s="267"/>
      <c r="H59" s="243"/>
      <c r="J59" s="243"/>
      <c r="K59" s="243"/>
    </row>
    <row r="60" spans="1:18" ht="16.5" customHeight="1">
      <c r="A60" s="267"/>
      <c r="B60" s="243"/>
      <c r="C60" s="243"/>
      <c r="D60" s="243"/>
      <c r="E60" s="243"/>
      <c r="G60" s="267"/>
      <c r="H60" s="243"/>
      <c r="J60" s="243"/>
      <c r="K60" s="243"/>
    </row>
    <row r="61" spans="1:18" ht="16.5" customHeight="1">
      <c r="A61" s="267"/>
      <c r="B61" s="268"/>
      <c r="D61" s="269"/>
      <c r="E61" s="267"/>
      <c r="G61" s="267"/>
      <c r="H61" s="243"/>
      <c r="J61" s="243"/>
      <c r="K61" s="243"/>
    </row>
    <row r="62" spans="1:18" ht="16.5" customHeight="1">
      <c r="A62" s="267"/>
      <c r="B62" s="268"/>
      <c r="D62" s="269"/>
      <c r="E62" s="267"/>
      <c r="G62" s="267"/>
      <c r="H62" s="270"/>
      <c r="I62" s="267"/>
    </row>
    <row r="63" spans="1:18" ht="16.5" customHeight="1">
      <c r="A63" s="267"/>
      <c r="B63" s="268"/>
      <c r="D63" s="269"/>
      <c r="E63" s="267"/>
      <c r="G63" s="267"/>
      <c r="H63" s="270"/>
      <c r="I63" s="267"/>
    </row>
    <row r="64" spans="1:18" ht="16.5" customHeight="1">
      <c r="A64" s="267"/>
      <c r="B64" s="268"/>
      <c r="D64" s="269"/>
      <c r="E64" s="267"/>
      <c r="G64" s="267"/>
      <c r="H64" s="270"/>
      <c r="I64" s="267"/>
    </row>
    <row r="65" spans="1:9" ht="16.5" customHeight="1">
      <c r="A65" s="267"/>
      <c r="B65" s="268"/>
      <c r="D65" s="269"/>
      <c r="E65" s="267"/>
      <c r="G65" s="267"/>
      <c r="H65" s="270"/>
      <c r="I65" s="267"/>
    </row>
    <row r="66" spans="1:9" ht="16.5" customHeight="1">
      <c r="A66" s="267"/>
      <c r="B66" s="268"/>
      <c r="D66" s="269"/>
      <c r="E66" s="267"/>
      <c r="G66" s="267"/>
      <c r="H66" s="270"/>
      <c r="I66" s="267"/>
    </row>
    <row r="67" spans="1:9" ht="16.5" customHeight="1">
      <c r="A67" s="267"/>
      <c r="B67" s="268"/>
      <c r="D67" s="269"/>
      <c r="E67" s="267"/>
      <c r="G67" s="267"/>
      <c r="H67" s="270"/>
      <c r="I67" s="267"/>
    </row>
  </sheetData>
  <sheetProtection algorithmName="SHA-512" hashValue="sngIkYU9lsBj1PUqLqn1wqBNeKChnygWRFB8oeXpZUvW9E6bhJc4l3Sw7riRc7Y4NROzI8/c2KAMVbgY/mQI2w==" saltValue="yMyw+YDyTpQThgOZN6hptQ==" spinCount="100000" sheet="1" objects="1" scenarios="1" selectLockedCells="1"/>
  <mergeCells count="9">
    <mergeCell ref="O4:R4"/>
    <mergeCell ref="L3:M3"/>
    <mergeCell ref="A5:B5"/>
    <mergeCell ref="E4:F4"/>
    <mergeCell ref="G4:H4"/>
    <mergeCell ref="I4:J4"/>
    <mergeCell ref="L4:M4"/>
    <mergeCell ref="O5:P5"/>
    <mergeCell ref="Q5:R5"/>
  </mergeCells>
  <phoneticPr fontId="2"/>
  <conditionalFormatting sqref="H7:H8 J7:J8">
    <cfRule type="cellIs" dxfId="32" priority="65" operator="lessThan">
      <formula>0</formula>
    </cfRule>
  </conditionalFormatting>
  <conditionalFormatting sqref="H9:H10">
    <cfRule type="cellIs" dxfId="31" priority="64" operator="greaterThan">
      <formula>0</formula>
    </cfRule>
  </conditionalFormatting>
  <conditionalFormatting sqref="J9:J10">
    <cfRule type="cellIs" dxfId="30" priority="62" operator="greaterThan">
      <formula>0</formula>
    </cfRule>
  </conditionalFormatting>
  <conditionalFormatting sqref="H12">
    <cfRule type="cellIs" dxfId="29" priority="61" operator="lessThan">
      <formula>0</formula>
    </cfRule>
  </conditionalFormatting>
  <conditionalFormatting sqref="H13:H14">
    <cfRule type="cellIs" dxfId="28" priority="60" operator="greaterThan">
      <formula>0</formula>
    </cfRule>
  </conditionalFormatting>
  <conditionalFormatting sqref="J12">
    <cfRule type="cellIs" dxfId="27" priority="59" operator="lessThan">
      <formula>0</formula>
    </cfRule>
  </conditionalFormatting>
  <conditionalFormatting sqref="J13:J14">
    <cfRule type="cellIs" dxfId="26" priority="58" operator="greaterThan">
      <formula>0</formula>
    </cfRule>
  </conditionalFormatting>
  <conditionalFormatting sqref="H17 H19">
    <cfRule type="cellIs" dxfId="25" priority="57" operator="lessThan">
      <formula>0</formula>
    </cfRule>
  </conditionalFormatting>
  <conditionalFormatting sqref="J17 J19">
    <cfRule type="cellIs" dxfId="24" priority="56" operator="lessThan">
      <formula>0</formula>
    </cfRule>
  </conditionalFormatting>
  <conditionalFormatting sqref="H23:H24">
    <cfRule type="cellIs" dxfId="23" priority="49" operator="lessThan">
      <formula>0</formula>
    </cfRule>
  </conditionalFormatting>
  <conditionalFormatting sqref="H25">
    <cfRule type="cellIs" dxfId="22" priority="48" operator="greaterThan">
      <formula>0</formula>
    </cfRule>
  </conditionalFormatting>
  <conditionalFormatting sqref="H26">
    <cfRule type="cellIs" dxfId="21" priority="47" operator="lessThan">
      <formula>0</formula>
    </cfRule>
  </conditionalFormatting>
  <conditionalFormatting sqref="H27">
    <cfRule type="cellIs" dxfId="20" priority="45" operator="greaterThan">
      <formula>0</formula>
    </cfRule>
  </conditionalFormatting>
  <conditionalFormatting sqref="J23:J24">
    <cfRule type="cellIs" dxfId="19" priority="44" operator="lessThan">
      <formula>0</formula>
    </cfRule>
  </conditionalFormatting>
  <conditionalFormatting sqref="J25">
    <cfRule type="cellIs" dxfId="18" priority="43" operator="greaterThan">
      <formula>0</formula>
    </cfRule>
  </conditionalFormatting>
  <conditionalFormatting sqref="J26">
    <cfRule type="cellIs" dxfId="17" priority="42" operator="lessThan">
      <formula>0</formula>
    </cfRule>
  </conditionalFormatting>
  <conditionalFormatting sqref="J27">
    <cfRule type="cellIs" dxfId="16" priority="40" operator="greaterThan">
      <formula>0</formula>
    </cfRule>
  </conditionalFormatting>
  <conditionalFormatting sqref="H21">
    <cfRule type="cellIs" dxfId="15" priority="14" operator="lessThan">
      <formula>0</formula>
    </cfRule>
  </conditionalFormatting>
  <conditionalFormatting sqref="M14">
    <cfRule type="cellIs" dxfId="14" priority="10" operator="greaterThan">
      <formula>0</formula>
    </cfRule>
  </conditionalFormatting>
  <conditionalFormatting sqref="M18">
    <cfRule type="cellIs" dxfId="13" priority="7" operator="lessThan">
      <formula>0</formula>
    </cfRule>
  </conditionalFormatting>
  <conditionalFormatting sqref="M25">
    <cfRule type="cellIs" dxfId="12" priority="5" operator="greaterThan">
      <formula>0</formula>
    </cfRule>
  </conditionalFormatting>
  <conditionalFormatting sqref="H18">
    <cfRule type="cellIs" dxfId="11" priority="16" operator="lessThan">
      <formula>0</formula>
    </cfRule>
  </conditionalFormatting>
  <conditionalFormatting sqref="J18">
    <cfRule type="cellIs" dxfId="10" priority="15" operator="lessThan">
      <formula>0</formula>
    </cfRule>
  </conditionalFormatting>
  <conditionalFormatting sqref="J21">
    <cfRule type="cellIs" dxfId="9" priority="13" operator="lessThan">
      <formula>0</formula>
    </cfRule>
  </conditionalFormatting>
  <conditionalFormatting sqref="M12">
    <cfRule type="cellIs" dxfId="8" priority="12" operator="lessThan">
      <formula>0</formula>
    </cfRule>
  </conditionalFormatting>
  <conditionalFormatting sqref="M13">
    <cfRule type="cellIs" dxfId="7" priority="11" operator="greaterThan">
      <formula>0</formula>
    </cfRule>
  </conditionalFormatting>
  <conditionalFormatting sqref="M17 M19">
    <cfRule type="cellIs" dxfId="6" priority="9" operator="lessThan">
      <formula>0</formula>
    </cfRule>
  </conditionalFormatting>
  <conditionalFormatting sqref="M21">
    <cfRule type="cellIs" dxfId="5" priority="8" operator="lessThan">
      <formula>0</formula>
    </cfRule>
  </conditionalFormatting>
  <conditionalFormatting sqref="M23:M24">
    <cfRule type="cellIs" dxfId="4" priority="6" operator="lessThan">
      <formula>0</formula>
    </cfRule>
  </conditionalFormatting>
  <conditionalFormatting sqref="M27">
    <cfRule type="cellIs" dxfId="3" priority="4" operator="greaterThan">
      <formula>0</formula>
    </cfRule>
  </conditionalFormatting>
  <conditionalFormatting sqref="M7:M8">
    <cfRule type="cellIs" dxfId="2" priority="3" operator="lessThan">
      <formula>0</formula>
    </cfRule>
  </conditionalFormatting>
  <conditionalFormatting sqref="M9:M10">
    <cfRule type="cellIs" dxfId="1" priority="2" operator="greaterThan">
      <formula>0</formula>
    </cfRule>
  </conditionalFormatting>
  <conditionalFormatting sqref="M2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6</xdr:row>
                    <xdr:rowOff>19050</xdr:rowOff>
                  </from>
                  <to>
                    <xdr:col>14</xdr:col>
                    <xdr:colOff>352425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7</xdr:row>
                    <xdr:rowOff>19050</xdr:rowOff>
                  </from>
                  <to>
                    <xdr:col>14</xdr:col>
                    <xdr:colOff>352425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8</xdr:row>
                    <xdr:rowOff>0</xdr:rowOff>
                  </from>
                  <to>
                    <xdr:col>14</xdr:col>
                    <xdr:colOff>352425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Check Box 5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9</xdr:row>
                    <xdr:rowOff>19050</xdr:rowOff>
                  </from>
                  <to>
                    <xdr:col>14</xdr:col>
                    <xdr:colOff>352425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8" name="Check Box 23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6</xdr:row>
                    <xdr:rowOff>19050</xdr:rowOff>
                  </from>
                  <to>
                    <xdr:col>16</xdr:col>
                    <xdr:colOff>352425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9" name="Check Box 24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7</xdr:row>
                    <xdr:rowOff>19050</xdr:rowOff>
                  </from>
                  <to>
                    <xdr:col>16</xdr:col>
                    <xdr:colOff>352425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10" name="Check Box 25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8</xdr:row>
                    <xdr:rowOff>0</xdr:rowOff>
                  </from>
                  <to>
                    <xdr:col>16</xdr:col>
                    <xdr:colOff>352425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1" name="Check Box 27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9</xdr:row>
                    <xdr:rowOff>19050</xdr:rowOff>
                  </from>
                  <to>
                    <xdr:col>16</xdr:col>
                    <xdr:colOff>352425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2" name="Check Box 28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11</xdr:row>
                    <xdr:rowOff>19050</xdr:rowOff>
                  </from>
                  <to>
                    <xdr:col>14</xdr:col>
                    <xdr:colOff>352425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3" name="Check Box 29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12</xdr:row>
                    <xdr:rowOff>19050</xdr:rowOff>
                  </from>
                  <to>
                    <xdr:col>14</xdr:col>
                    <xdr:colOff>352425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4" name="Check Box 30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13</xdr:row>
                    <xdr:rowOff>19050</xdr:rowOff>
                  </from>
                  <to>
                    <xdr:col>14</xdr:col>
                    <xdr:colOff>352425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5" name="Check Box 3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14</xdr:row>
                    <xdr:rowOff>19050</xdr:rowOff>
                  </from>
                  <to>
                    <xdr:col>14</xdr:col>
                    <xdr:colOff>352425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6" name="Check Box 33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11</xdr:row>
                    <xdr:rowOff>19050</xdr:rowOff>
                  </from>
                  <to>
                    <xdr:col>16</xdr:col>
                    <xdr:colOff>352425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7" name="Check Box 34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12</xdr:row>
                    <xdr:rowOff>19050</xdr:rowOff>
                  </from>
                  <to>
                    <xdr:col>16</xdr:col>
                    <xdr:colOff>352425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8" name="Check Box 35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13</xdr:row>
                    <xdr:rowOff>19050</xdr:rowOff>
                  </from>
                  <to>
                    <xdr:col>16</xdr:col>
                    <xdr:colOff>352425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9" name="Check Box 36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14</xdr:row>
                    <xdr:rowOff>19050</xdr:rowOff>
                  </from>
                  <to>
                    <xdr:col>16</xdr:col>
                    <xdr:colOff>352425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20" name="Check Box 38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16</xdr:row>
                    <xdr:rowOff>19050</xdr:rowOff>
                  </from>
                  <to>
                    <xdr:col>14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0" r:id="rId21" name="Check Box 40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18</xdr:row>
                    <xdr:rowOff>19050</xdr:rowOff>
                  </from>
                  <to>
                    <xdr:col>14</xdr:col>
                    <xdr:colOff>352425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22" name="Check Box 41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19</xdr:row>
                    <xdr:rowOff>19050</xdr:rowOff>
                  </from>
                  <to>
                    <xdr:col>14</xdr:col>
                    <xdr:colOff>352425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23" name="Check Box 42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20</xdr:row>
                    <xdr:rowOff>19050</xdr:rowOff>
                  </from>
                  <to>
                    <xdr:col>14</xdr:col>
                    <xdr:colOff>352425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24" name="Check Box 43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16</xdr:row>
                    <xdr:rowOff>19050</xdr:rowOff>
                  </from>
                  <to>
                    <xdr:col>16</xdr:col>
                    <xdr:colOff>352425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25" name="Check Box 45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18</xdr:row>
                    <xdr:rowOff>19050</xdr:rowOff>
                  </from>
                  <to>
                    <xdr:col>16</xdr:col>
                    <xdr:colOff>352425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6" r:id="rId26" name="Check Box 46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19</xdr:row>
                    <xdr:rowOff>19050</xdr:rowOff>
                  </from>
                  <to>
                    <xdr:col>16</xdr:col>
                    <xdr:colOff>352425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7" r:id="rId27" name="Check Box 47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20</xdr:row>
                    <xdr:rowOff>19050</xdr:rowOff>
                  </from>
                  <to>
                    <xdr:col>16</xdr:col>
                    <xdr:colOff>352425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9" r:id="rId28" name="Check Box 49">
              <controlPr locked="0" defaultSize="0" autoFill="0" autoLine="0" autoPict="0">
                <anchor moveWithCells="1">
                  <from>
                    <xdr:col>14</xdr:col>
                    <xdr:colOff>95250</xdr:colOff>
                    <xdr:row>23</xdr:row>
                    <xdr:rowOff>19050</xdr:rowOff>
                  </from>
                  <to>
                    <xdr:col>14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29" name="Check Box 54">
              <controlPr locked="0" defaultSize="0" autoFill="0" autoLine="0" autoPict="0">
                <anchor moveWithCells="1">
                  <from>
                    <xdr:col>16</xdr:col>
                    <xdr:colOff>95250</xdr:colOff>
                    <xdr:row>23</xdr:row>
                    <xdr:rowOff>19050</xdr:rowOff>
                  </from>
                  <to>
                    <xdr:col>16</xdr:col>
                    <xdr:colOff>352425</xdr:colOff>
                    <xdr:row>23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48"/>
  <sheetViews>
    <sheetView showGridLines="0" zoomScale="90" zoomScaleNormal="90" workbookViewId="0">
      <selection activeCell="B40" sqref="B40:B42"/>
    </sheetView>
  </sheetViews>
  <sheetFormatPr defaultRowHeight="18" customHeight="1"/>
  <cols>
    <col min="1" max="1" width="4.75" style="1" customWidth="1"/>
    <col min="2" max="2" width="12.5" style="2" customWidth="1"/>
    <col min="3" max="3" width="40.125" style="1" customWidth="1"/>
    <col min="4" max="6" width="7.25" style="1" customWidth="1"/>
    <col min="7" max="7" width="0.5" style="87" customWidth="1"/>
    <col min="8" max="8" width="4.125" style="66" customWidth="1"/>
    <col min="9" max="9" width="11.125" style="1" customWidth="1"/>
    <col min="10" max="10" width="1.625" style="1" customWidth="1"/>
    <col min="11" max="11" width="4.125" style="1" customWidth="1"/>
    <col min="12" max="12" width="11.125" style="1" customWidth="1"/>
    <col min="13" max="13" width="1.625" style="1" customWidth="1"/>
    <col min="14" max="14" width="4.125" style="1" customWidth="1"/>
    <col min="15" max="15" width="11.125" style="1" customWidth="1"/>
    <col min="16" max="16" width="1.625" style="1" customWidth="1"/>
    <col min="17" max="17" width="4.125" style="1" customWidth="1"/>
    <col min="18" max="18" width="11.125" style="1" customWidth="1"/>
    <col min="19" max="19" width="1.625" style="1" customWidth="1"/>
    <col min="20" max="16384" width="9" style="1"/>
  </cols>
  <sheetData>
    <row r="1" spans="1:19" ht="18" customHeight="1">
      <c r="A1" s="37" t="s">
        <v>371</v>
      </c>
      <c r="B1" s="67"/>
      <c r="C1" s="9"/>
      <c r="D1" s="9"/>
      <c r="E1" s="9"/>
      <c r="F1" s="9"/>
      <c r="G1" s="80"/>
    </row>
    <row r="2" spans="1:19" ht="36" customHeight="1">
      <c r="C2" s="9"/>
      <c r="D2" s="9"/>
      <c r="E2" s="9"/>
      <c r="F2" s="9"/>
      <c r="G2" s="80"/>
      <c r="H2" s="1220" t="s">
        <v>124</v>
      </c>
      <c r="I2" s="1218"/>
      <c r="J2" s="1221"/>
      <c r="K2" s="1217" t="s">
        <v>125</v>
      </c>
      <c r="L2" s="1218"/>
      <c r="M2" s="1221"/>
      <c r="N2" s="1217" t="s">
        <v>372</v>
      </c>
      <c r="O2" s="1218"/>
      <c r="P2" s="1221"/>
      <c r="Q2" s="1217" t="s">
        <v>126</v>
      </c>
      <c r="R2" s="1218"/>
      <c r="S2" s="1219"/>
    </row>
    <row r="3" spans="1:19" ht="18" customHeight="1">
      <c r="A3" s="74" t="s">
        <v>119</v>
      </c>
      <c r="B3" s="75" t="s">
        <v>120</v>
      </c>
      <c r="C3" s="76" t="s">
        <v>121</v>
      </c>
      <c r="D3" s="76" t="s">
        <v>349</v>
      </c>
      <c r="E3" s="76" t="s">
        <v>350</v>
      </c>
      <c r="F3" s="77" t="s">
        <v>106</v>
      </c>
      <c r="G3" s="80"/>
      <c r="H3" s="1222" t="s">
        <v>122</v>
      </c>
      <c r="I3" s="1166"/>
      <c r="J3" s="1223"/>
      <c r="K3" s="1224" t="s">
        <v>122</v>
      </c>
      <c r="L3" s="1166"/>
      <c r="M3" s="1225"/>
      <c r="N3" s="1224" t="s">
        <v>309</v>
      </c>
      <c r="O3" s="1166"/>
      <c r="P3" s="1225"/>
      <c r="Q3" s="1226" t="s">
        <v>123</v>
      </c>
      <c r="R3" s="1166"/>
      <c r="S3" s="1227"/>
    </row>
    <row r="4" spans="1:19" ht="7.5" customHeight="1" thickBot="1">
      <c r="A4" s="1205" t="s">
        <v>102</v>
      </c>
      <c r="B4" s="1211"/>
      <c r="C4" s="1216"/>
      <c r="D4" s="1228"/>
      <c r="E4" s="1228"/>
      <c r="F4" s="1228"/>
      <c r="G4" s="80"/>
      <c r="H4" s="84"/>
      <c r="I4" s="71"/>
      <c r="J4" s="72"/>
      <c r="K4" s="88"/>
      <c r="L4" s="71"/>
      <c r="M4" s="89"/>
      <c r="N4" s="88"/>
      <c r="O4" s="72"/>
      <c r="P4" s="89"/>
      <c r="Q4" s="72"/>
      <c r="R4" s="71"/>
      <c r="S4" s="81"/>
    </row>
    <row r="5" spans="1:19" ht="18" customHeight="1" thickBot="1">
      <c r="A5" s="1203"/>
      <c r="B5" s="1207"/>
      <c r="C5" s="1213"/>
      <c r="D5" s="1229"/>
      <c r="E5" s="1229"/>
      <c r="F5" s="1229"/>
      <c r="G5" s="80"/>
      <c r="H5" s="84"/>
      <c r="I5" s="732"/>
      <c r="J5" s="65"/>
      <c r="K5" s="90"/>
      <c r="L5" s="732"/>
      <c r="M5" s="96"/>
      <c r="N5" s="90"/>
      <c r="O5" s="732"/>
      <c r="P5" s="91"/>
      <c r="Q5" s="70"/>
      <c r="R5" s="733"/>
      <c r="S5" s="81"/>
    </row>
    <row r="6" spans="1:19" ht="7.5" customHeight="1">
      <c r="A6" s="1203"/>
      <c r="B6" s="1207"/>
      <c r="C6" s="1214"/>
      <c r="D6" s="1229"/>
      <c r="E6" s="1229"/>
      <c r="F6" s="1229"/>
      <c r="G6" s="80"/>
      <c r="H6" s="85"/>
      <c r="I6" s="69"/>
      <c r="J6" s="69"/>
      <c r="K6" s="92"/>
      <c r="L6" s="69"/>
      <c r="M6" s="97"/>
      <c r="N6" s="92"/>
      <c r="O6" s="69"/>
      <c r="P6" s="93"/>
      <c r="Q6" s="68"/>
      <c r="R6" s="69"/>
      <c r="S6" s="81"/>
    </row>
    <row r="7" spans="1:19" ht="7.5" customHeight="1" thickBot="1">
      <c r="A7" s="1202" t="s">
        <v>103</v>
      </c>
      <c r="B7" s="1206"/>
      <c r="C7" s="1212"/>
      <c r="D7" s="1230"/>
      <c r="E7" s="1230"/>
      <c r="F7" s="1230"/>
      <c r="G7" s="80"/>
      <c r="H7" s="84"/>
      <c r="I7" s="65"/>
      <c r="J7" s="65"/>
      <c r="K7" s="90"/>
      <c r="L7" s="65"/>
      <c r="M7" s="96"/>
      <c r="N7" s="90"/>
      <c r="O7" s="65"/>
      <c r="P7" s="91"/>
      <c r="Q7" s="70"/>
      <c r="R7" s="65"/>
      <c r="S7" s="81"/>
    </row>
    <row r="8" spans="1:19" ht="18" customHeight="1" thickBot="1">
      <c r="A8" s="1203"/>
      <c r="B8" s="1207"/>
      <c r="C8" s="1213"/>
      <c r="D8" s="1229"/>
      <c r="E8" s="1229"/>
      <c r="F8" s="1229"/>
      <c r="G8" s="80"/>
      <c r="H8" s="84"/>
      <c r="I8" s="732"/>
      <c r="J8" s="65"/>
      <c r="K8" s="90"/>
      <c r="L8" s="732"/>
      <c r="M8" s="96"/>
      <c r="N8" s="90"/>
      <c r="O8" s="732"/>
      <c r="P8" s="91"/>
      <c r="Q8" s="70"/>
      <c r="R8" s="733"/>
      <c r="S8" s="81"/>
    </row>
    <row r="9" spans="1:19" ht="7.5" customHeight="1">
      <c r="A9" s="1203"/>
      <c r="B9" s="1207"/>
      <c r="C9" s="1214"/>
      <c r="D9" s="1229"/>
      <c r="E9" s="1229"/>
      <c r="F9" s="1229"/>
      <c r="G9" s="80"/>
      <c r="H9" s="85"/>
      <c r="I9" s="69"/>
      <c r="J9" s="69"/>
      <c r="K9" s="92"/>
      <c r="L9" s="69"/>
      <c r="M9" s="97"/>
      <c r="N9" s="92"/>
      <c r="O9" s="69"/>
      <c r="P9" s="93"/>
      <c r="Q9" s="68"/>
      <c r="R9" s="69"/>
      <c r="S9" s="81"/>
    </row>
    <row r="10" spans="1:19" ht="7.5" customHeight="1" thickBot="1">
      <c r="A10" s="1202" t="s">
        <v>104</v>
      </c>
      <c r="B10" s="1206"/>
      <c r="C10" s="1212"/>
      <c r="D10" s="1230"/>
      <c r="E10" s="1230"/>
      <c r="F10" s="1230"/>
      <c r="G10" s="80"/>
      <c r="H10" s="84"/>
      <c r="I10" s="65"/>
      <c r="J10" s="65"/>
      <c r="K10" s="90"/>
      <c r="L10" s="65"/>
      <c r="M10" s="96"/>
      <c r="N10" s="90"/>
      <c r="O10" s="65"/>
      <c r="P10" s="91"/>
      <c r="Q10" s="70"/>
      <c r="R10" s="65"/>
      <c r="S10" s="81"/>
    </row>
    <row r="11" spans="1:19" ht="18" customHeight="1" thickBot="1">
      <c r="A11" s="1203"/>
      <c r="B11" s="1207"/>
      <c r="C11" s="1213"/>
      <c r="D11" s="1229"/>
      <c r="E11" s="1229"/>
      <c r="F11" s="1229"/>
      <c r="G11" s="80"/>
      <c r="H11" s="84"/>
      <c r="I11" s="732"/>
      <c r="J11" s="65"/>
      <c r="K11" s="90"/>
      <c r="L11" s="732"/>
      <c r="M11" s="96"/>
      <c r="N11" s="90"/>
      <c r="O11" s="732"/>
      <c r="P11" s="91"/>
      <c r="Q11" s="70"/>
      <c r="R11" s="733"/>
      <c r="S11" s="81"/>
    </row>
    <row r="12" spans="1:19" ht="7.5" customHeight="1">
      <c r="A12" s="1203"/>
      <c r="B12" s="1207"/>
      <c r="C12" s="1214"/>
      <c r="D12" s="1229"/>
      <c r="E12" s="1229"/>
      <c r="F12" s="1229"/>
      <c r="G12" s="80"/>
      <c r="H12" s="85"/>
      <c r="I12" s="69"/>
      <c r="J12" s="69"/>
      <c r="K12" s="92"/>
      <c r="L12" s="69"/>
      <c r="M12" s="97"/>
      <c r="N12" s="92"/>
      <c r="O12" s="69"/>
      <c r="P12" s="93"/>
      <c r="Q12" s="68"/>
      <c r="R12" s="69"/>
      <c r="S12" s="81"/>
    </row>
    <row r="13" spans="1:19" ht="7.5" customHeight="1" thickBot="1">
      <c r="A13" s="1202" t="s">
        <v>105</v>
      </c>
      <c r="B13" s="1206"/>
      <c r="C13" s="1212"/>
      <c r="D13" s="1230"/>
      <c r="E13" s="1230"/>
      <c r="F13" s="1230"/>
      <c r="G13" s="80"/>
      <c r="H13" s="84"/>
      <c r="I13" s="65"/>
      <c r="J13" s="65"/>
      <c r="K13" s="90"/>
      <c r="L13" s="65"/>
      <c r="M13" s="96"/>
      <c r="N13" s="90"/>
      <c r="O13" s="65"/>
      <c r="P13" s="91"/>
      <c r="Q13" s="70"/>
      <c r="R13" s="65"/>
      <c r="S13" s="81"/>
    </row>
    <row r="14" spans="1:19" ht="18" customHeight="1" thickBot="1">
      <c r="A14" s="1203"/>
      <c r="B14" s="1207"/>
      <c r="C14" s="1213"/>
      <c r="D14" s="1229"/>
      <c r="E14" s="1229"/>
      <c r="F14" s="1229"/>
      <c r="G14" s="80"/>
      <c r="H14" s="84"/>
      <c r="I14" s="732"/>
      <c r="J14" s="65"/>
      <c r="K14" s="90"/>
      <c r="L14" s="732"/>
      <c r="M14" s="96"/>
      <c r="N14" s="90"/>
      <c r="O14" s="732"/>
      <c r="P14" s="91"/>
      <c r="Q14" s="70"/>
      <c r="R14" s="733"/>
      <c r="S14" s="81"/>
    </row>
    <row r="15" spans="1:19" ht="7.5" customHeight="1">
      <c r="A15" s="1203"/>
      <c r="B15" s="1207"/>
      <c r="C15" s="1214"/>
      <c r="D15" s="1229"/>
      <c r="E15" s="1229"/>
      <c r="F15" s="1229"/>
      <c r="G15" s="80"/>
      <c r="H15" s="85"/>
      <c r="I15" s="69"/>
      <c r="J15" s="69"/>
      <c r="K15" s="92"/>
      <c r="L15" s="69"/>
      <c r="M15" s="97"/>
      <c r="N15" s="92"/>
      <c r="O15" s="69"/>
      <c r="P15" s="93"/>
      <c r="Q15" s="68"/>
      <c r="R15" s="69"/>
      <c r="S15" s="81"/>
    </row>
    <row r="16" spans="1:19" ht="7.5" customHeight="1" thickBot="1">
      <c r="A16" s="1202" t="s">
        <v>109</v>
      </c>
      <c r="B16" s="1206"/>
      <c r="C16" s="1212"/>
      <c r="D16" s="1230"/>
      <c r="E16" s="1230"/>
      <c r="F16" s="1230"/>
      <c r="G16" s="80"/>
      <c r="H16" s="84"/>
      <c r="I16" s="65"/>
      <c r="J16" s="65"/>
      <c r="K16" s="90"/>
      <c r="L16" s="65"/>
      <c r="M16" s="96"/>
      <c r="N16" s="90"/>
      <c r="O16" s="65"/>
      <c r="P16" s="91"/>
      <c r="Q16" s="70"/>
      <c r="R16" s="65"/>
      <c r="S16" s="81"/>
    </row>
    <row r="17" spans="1:19" ht="18" customHeight="1" thickBot="1">
      <c r="A17" s="1203"/>
      <c r="B17" s="1207"/>
      <c r="C17" s="1213"/>
      <c r="D17" s="1229"/>
      <c r="E17" s="1229"/>
      <c r="F17" s="1229"/>
      <c r="G17" s="80"/>
      <c r="H17" s="84"/>
      <c r="I17" s="732"/>
      <c r="J17" s="65"/>
      <c r="K17" s="90"/>
      <c r="L17" s="732"/>
      <c r="M17" s="96"/>
      <c r="N17" s="90"/>
      <c r="O17" s="732"/>
      <c r="P17" s="91"/>
      <c r="Q17" s="70"/>
      <c r="R17" s="733"/>
      <c r="S17" s="81"/>
    </row>
    <row r="18" spans="1:19" ht="7.5" customHeight="1">
      <c r="A18" s="1203"/>
      <c r="B18" s="1207"/>
      <c r="C18" s="1214"/>
      <c r="D18" s="1229"/>
      <c r="E18" s="1229"/>
      <c r="F18" s="1229"/>
      <c r="G18" s="80"/>
      <c r="H18" s="85"/>
      <c r="I18" s="69"/>
      <c r="J18" s="69"/>
      <c r="K18" s="92"/>
      <c r="L18" s="69"/>
      <c r="M18" s="97"/>
      <c r="N18" s="92"/>
      <c r="O18" s="69"/>
      <c r="P18" s="93"/>
      <c r="Q18" s="68"/>
      <c r="R18" s="69"/>
      <c r="S18" s="81"/>
    </row>
    <row r="19" spans="1:19" ht="7.5" customHeight="1" thickBot="1">
      <c r="A19" s="1202" t="s">
        <v>110</v>
      </c>
      <c r="B19" s="1206"/>
      <c r="C19" s="1212"/>
      <c r="D19" s="1230"/>
      <c r="E19" s="1230"/>
      <c r="F19" s="1230"/>
      <c r="G19" s="80"/>
      <c r="H19" s="84"/>
      <c r="I19" s="65"/>
      <c r="J19" s="65"/>
      <c r="K19" s="90"/>
      <c r="L19" s="65"/>
      <c r="M19" s="96"/>
      <c r="N19" s="90"/>
      <c r="O19" s="65"/>
      <c r="P19" s="91"/>
      <c r="Q19" s="70"/>
      <c r="R19" s="65"/>
      <c r="S19" s="81"/>
    </row>
    <row r="20" spans="1:19" ht="18" customHeight="1" thickBot="1">
      <c r="A20" s="1203"/>
      <c r="B20" s="1207"/>
      <c r="C20" s="1213"/>
      <c r="D20" s="1229"/>
      <c r="E20" s="1229"/>
      <c r="F20" s="1229"/>
      <c r="G20" s="80"/>
      <c r="H20" s="84"/>
      <c r="I20" s="732"/>
      <c r="J20" s="65"/>
      <c r="K20" s="90"/>
      <c r="L20" s="732"/>
      <c r="M20" s="96"/>
      <c r="N20" s="90"/>
      <c r="O20" s="732"/>
      <c r="P20" s="91"/>
      <c r="Q20" s="70"/>
      <c r="R20" s="733"/>
      <c r="S20" s="81"/>
    </row>
    <row r="21" spans="1:19" ht="7.5" customHeight="1">
      <c r="A21" s="1203"/>
      <c r="B21" s="1207"/>
      <c r="C21" s="1214"/>
      <c r="D21" s="1229"/>
      <c r="E21" s="1229"/>
      <c r="F21" s="1229"/>
      <c r="G21" s="80"/>
      <c r="H21" s="85"/>
      <c r="I21" s="69"/>
      <c r="J21" s="69"/>
      <c r="K21" s="92"/>
      <c r="L21" s="69"/>
      <c r="M21" s="97"/>
      <c r="N21" s="92"/>
      <c r="O21" s="69"/>
      <c r="P21" s="93"/>
      <c r="Q21" s="68"/>
      <c r="R21" s="69"/>
      <c r="S21" s="81"/>
    </row>
    <row r="22" spans="1:19" ht="7.5" customHeight="1" thickBot="1">
      <c r="A22" s="1202" t="s">
        <v>111</v>
      </c>
      <c r="B22" s="1206"/>
      <c r="C22" s="1212"/>
      <c r="D22" s="1230"/>
      <c r="E22" s="1230"/>
      <c r="F22" s="1230"/>
      <c r="G22" s="80"/>
      <c r="H22" s="84"/>
      <c r="I22" s="65"/>
      <c r="J22" s="65"/>
      <c r="K22" s="90"/>
      <c r="L22" s="65"/>
      <c r="M22" s="96"/>
      <c r="N22" s="90"/>
      <c r="O22" s="65"/>
      <c r="P22" s="91"/>
      <c r="Q22" s="70"/>
      <c r="R22" s="65"/>
      <c r="S22" s="81"/>
    </row>
    <row r="23" spans="1:19" ht="18" customHeight="1" thickBot="1">
      <c r="A23" s="1203"/>
      <c r="B23" s="1207"/>
      <c r="C23" s="1213"/>
      <c r="D23" s="1229"/>
      <c r="E23" s="1229"/>
      <c r="F23" s="1229"/>
      <c r="G23" s="80"/>
      <c r="H23" s="84"/>
      <c r="I23" s="732"/>
      <c r="J23" s="65"/>
      <c r="K23" s="90"/>
      <c r="L23" s="732"/>
      <c r="M23" s="96"/>
      <c r="N23" s="90"/>
      <c r="O23" s="732"/>
      <c r="P23" s="91"/>
      <c r="Q23" s="70"/>
      <c r="R23" s="733"/>
      <c r="S23" s="81"/>
    </row>
    <row r="24" spans="1:19" ht="7.5" customHeight="1">
      <c r="A24" s="1203"/>
      <c r="B24" s="1207"/>
      <c r="C24" s="1214"/>
      <c r="D24" s="1229"/>
      <c r="E24" s="1229"/>
      <c r="F24" s="1229"/>
      <c r="G24" s="80"/>
      <c r="H24" s="85"/>
      <c r="I24" s="69"/>
      <c r="J24" s="69"/>
      <c r="K24" s="92"/>
      <c r="L24" s="69"/>
      <c r="M24" s="97"/>
      <c r="N24" s="92"/>
      <c r="O24" s="69"/>
      <c r="P24" s="93"/>
      <c r="Q24" s="68"/>
      <c r="R24" s="69"/>
      <c r="S24" s="81"/>
    </row>
    <row r="25" spans="1:19" ht="7.5" customHeight="1" thickBot="1">
      <c r="A25" s="1202" t="s">
        <v>112</v>
      </c>
      <c r="B25" s="1206"/>
      <c r="C25" s="1212"/>
      <c r="D25" s="1230"/>
      <c r="E25" s="1230"/>
      <c r="F25" s="1230"/>
      <c r="G25" s="80"/>
      <c r="H25" s="84"/>
      <c r="I25" s="65"/>
      <c r="J25" s="65"/>
      <c r="K25" s="90"/>
      <c r="L25" s="65"/>
      <c r="M25" s="96"/>
      <c r="N25" s="90"/>
      <c r="O25" s="65"/>
      <c r="P25" s="91"/>
      <c r="Q25" s="70"/>
      <c r="R25" s="65"/>
      <c r="S25" s="81"/>
    </row>
    <row r="26" spans="1:19" ht="18" customHeight="1" thickBot="1">
      <c r="A26" s="1203"/>
      <c r="B26" s="1207"/>
      <c r="C26" s="1213"/>
      <c r="D26" s="1229"/>
      <c r="E26" s="1229"/>
      <c r="F26" s="1229"/>
      <c r="G26" s="80"/>
      <c r="H26" s="84"/>
      <c r="I26" s="732"/>
      <c r="J26" s="65"/>
      <c r="K26" s="90"/>
      <c r="L26" s="732"/>
      <c r="M26" s="96"/>
      <c r="N26" s="90"/>
      <c r="O26" s="732"/>
      <c r="P26" s="91"/>
      <c r="Q26" s="70"/>
      <c r="R26" s="733"/>
      <c r="S26" s="81"/>
    </row>
    <row r="27" spans="1:19" ht="7.5" customHeight="1">
      <c r="A27" s="1203"/>
      <c r="B27" s="1207"/>
      <c r="C27" s="1214"/>
      <c r="D27" s="1229"/>
      <c r="E27" s="1229"/>
      <c r="F27" s="1229"/>
      <c r="G27" s="80"/>
      <c r="H27" s="85"/>
      <c r="I27" s="69"/>
      <c r="J27" s="69"/>
      <c r="K27" s="92"/>
      <c r="L27" s="69"/>
      <c r="M27" s="97"/>
      <c r="N27" s="92"/>
      <c r="O27" s="69"/>
      <c r="P27" s="93"/>
      <c r="Q27" s="68"/>
      <c r="R27" s="69"/>
      <c r="S27" s="81"/>
    </row>
    <row r="28" spans="1:19" ht="7.5" customHeight="1" thickBot="1">
      <c r="A28" s="1202" t="s">
        <v>113</v>
      </c>
      <c r="B28" s="1206"/>
      <c r="C28" s="1212"/>
      <c r="D28" s="1230"/>
      <c r="E28" s="1230"/>
      <c r="F28" s="1230"/>
      <c r="G28" s="80"/>
      <c r="H28" s="84"/>
      <c r="I28" s="65"/>
      <c r="J28" s="65"/>
      <c r="K28" s="90"/>
      <c r="L28" s="65"/>
      <c r="M28" s="96"/>
      <c r="N28" s="90"/>
      <c r="O28" s="65"/>
      <c r="P28" s="91"/>
      <c r="Q28" s="70"/>
      <c r="R28" s="65"/>
      <c r="S28" s="81"/>
    </row>
    <row r="29" spans="1:19" ht="18" customHeight="1" thickBot="1">
      <c r="A29" s="1203"/>
      <c r="B29" s="1207"/>
      <c r="C29" s="1213"/>
      <c r="D29" s="1229"/>
      <c r="E29" s="1229"/>
      <c r="F29" s="1229"/>
      <c r="G29" s="80"/>
      <c r="H29" s="84"/>
      <c r="I29" s="732"/>
      <c r="J29" s="65"/>
      <c r="K29" s="90"/>
      <c r="L29" s="732"/>
      <c r="M29" s="96"/>
      <c r="N29" s="90"/>
      <c r="O29" s="732"/>
      <c r="P29" s="91"/>
      <c r="Q29" s="70"/>
      <c r="R29" s="733"/>
      <c r="S29" s="81"/>
    </row>
    <row r="30" spans="1:19" ht="7.5" customHeight="1">
      <c r="A30" s="1203"/>
      <c r="B30" s="1207"/>
      <c r="C30" s="1214"/>
      <c r="D30" s="1229"/>
      <c r="E30" s="1229"/>
      <c r="F30" s="1229"/>
      <c r="G30" s="80"/>
      <c r="H30" s="85"/>
      <c r="I30" s="69"/>
      <c r="J30" s="69"/>
      <c r="K30" s="92"/>
      <c r="L30" s="69"/>
      <c r="M30" s="97"/>
      <c r="N30" s="92"/>
      <c r="O30" s="69"/>
      <c r="P30" s="93"/>
      <c r="Q30" s="68"/>
      <c r="R30" s="69"/>
      <c r="S30" s="81"/>
    </row>
    <row r="31" spans="1:19" ht="7.5" customHeight="1" thickBot="1">
      <c r="A31" s="1202" t="s">
        <v>114</v>
      </c>
      <c r="B31" s="1206"/>
      <c r="C31" s="1212"/>
      <c r="D31" s="1230"/>
      <c r="E31" s="1230"/>
      <c r="F31" s="1230"/>
      <c r="G31" s="80"/>
      <c r="H31" s="84"/>
      <c r="I31" s="65"/>
      <c r="J31" s="65"/>
      <c r="K31" s="90"/>
      <c r="L31" s="65"/>
      <c r="M31" s="96"/>
      <c r="N31" s="90"/>
      <c r="O31" s="65"/>
      <c r="P31" s="91"/>
      <c r="Q31" s="70"/>
      <c r="R31" s="65"/>
      <c r="S31" s="81"/>
    </row>
    <row r="32" spans="1:19" ht="18" customHeight="1" thickBot="1">
      <c r="A32" s="1203"/>
      <c r="B32" s="1207"/>
      <c r="C32" s="1213"/>
      <c r="D32" s="1229"/>
      <c r="E32" s="1229"/>
      <c r="F32" s="1229"/>
      <c r="G32" s="80"/>
      <c r="H32" s="84"/>
      <c r="I32" s="732"/>
      <c r="J32" s="65"/>
      <c r="K32" s="90"/>
      <c r="L32" s="732"/>
      <c r="M32" s="96"/>
      <c r="N32" s="90"/>
      <c r="O32" s="732"/>
      <c r="P32" s="91"/>
      <c r="Q32" s="70"/>
      <c r="R32" s="733"/>
      <c r="S32" s="81"/>
    </row>
    <row r="33" spans="1:19" ht="7.5" customHeight="1">
      <c r="A33" s="1203"/>
      <c r="B33" s="1207"/>
      <c r="C33" s="1214"/>
      <c r="D33" s="1229"/>
      <c r="E33" s="1229"/>
      <c r="F33" s="1229"/>
      <c r="G33" s="80"/>
      <c r="H33" s="85"/>
      <c r="I33" s="69"/>
      <c r="J33" s="69"/>
      <c r="K33" s="92"/>
      <c r="L33" s="69"/>
      <c r="M33" s="97"/>
      <c r="N33" s="92"/>
      <c r="O33" s="69"/>
      <c r="P33" s="93"/>
      <c r="Q33" s="68"/>
      <c r="R33" s="69"/>
      <c r="S33" s="81"/>
    </row>
    <row r="34" spans="1:19" ht="7.5" customHeight="1" thickBot="1">
      <c r="A34" s="1202" t="s">
        <v>115</v>
      </c>
      <c r="B34" s="1206"/>
      <c r="C34" s="1212"/>
      <c r="D34" s="1230"/>
      <c r="E34" s="1230"/>
      <c r="F34" s="1230"/>
      <c r="G34" s="80"/>
      <c r="H34" s="84"/>
      <c r="I34" s="65"/>
      <c r="J34" s="65"/>
      <c r="K34" s="90"/>
      <c r="L34" s="65"/>
      <c r="M34" s="96"/>
      <c r="N34" s="90"/>
      <c r="O34" s="65"/>
      <c r="P34" s="91"/>
      <c r="Q34" s="70"/>
      <c r="R34" s="65"/>
      <c r="S34" s="81"/>
    </row>
    <row r="35" spans="1:19" ht="18" customHeight="1" thickBot="1">
      <c r="A35" s="1203"/>
      <c r="B35" s="1207"/>
      <c r="C35" s="1213"/>
      <c r="D35" s="1229"/>
      <c r="E35" s="1229"/>
      <c r="F35" s="1229"/>
      <c r="G35" s="80"/>
      <c r="H35" s="84"/>
      <c r="I35" s="732"/>
      <c r="J35" s="65"/>
      <c r="K35" s="90"/>
      <c r="L35" s="732"/>
      <c r="M35" s="96"/>
      <c r="N35" s="90"/>
      <c r="O35" s="732"/>
      <c r="P35" s="91"/>
      <c r="Q35" s="70"/>
      <c r="R35" s="733"/>
      <c r="S35" s="81"/>
    </row>
    <row r="36" spans="1:19" ht="7.5" customHeight="1">
      <c r="A36" s="1203"/>
      <c r="B36" s="1207"/>
      <c r="C36" s="1214"/>
      <c r="D36" s="1229"/>
      <c r="E36" s="1229"/>
      <c r="F36" s="1229"/>
      <c r="G36" s="80"/>
      <c r="H36" s="85"/>
      <c r="I36" s="69"/>
      <c r="J36" s="69"/>
      <c r="K36" s="92"/>
      <c r="L36" s="69"/>
      <c r="M36" s="97"/>
      <c r="N36" s="92"/>
      <c r="O36" s="69"/>
      <c r="P36" s="93"/>
      <c r="Q36" s="68"/>
      <c r="R36" s="69"/>
      <c r="S36" s="81"/>
    </row>
    <row r="37" spans="1:19" ht="7.5" customHeight="1" thickBot="1">
      <c r="A37" s="1202" t="s">
        <v>116</v>
      </c>
      <c r="B37" s="1206"/>
      <c r="C37" s="1212"/>
      <c r="D37" s="1230"/>
      <c r="E37" s="1230"/>
      <c r="F37" s="1230"/>
      <c r="G37" s="80"/>
      <c r="H37" s="84"/>
      <c r="I37" s="65"/>
      <c r="J37" s="65"/>
      <c r="K37" s="90"/>
      <c r="L37" s="65"/>
      <c r="M37" s="96"/>
      <c r="N37" s="90"/>
      <c r="O37" s="65"/>
      <c r="P37" s="91"/>
      <c r="Q37" s="70"/>
      <c r="R37" s="65"/>
      <c r="S37" s="81"/>
    </row>
    <row r="38" spans="1:19" ht="18" customHeight="1" thickBot="1">
      <c r="A38" s="1203"/>
      <c r="B38" s="1207"/>
      <c r="C38" s="1213"/>
      <c r="D38" s="1229"/>
      <c r="E38" s="1229"/>
      <c r="F38" s="1229"/>
      <c r="G38" s="80"/>
      <c r="H38" s="84"/>
      <c r="I38" s="732"/>
      <c r="J38" s="65"/>
      <c r="K38" s="90"/>
      <c r="L38" s="732"/>
      <c r="M38" s="96"/>
      <c r="N38" s="90"/>
      <c r="O38" s="732"/>
      <c r="P38" s="91"/>
      <c r="Q38" s="70"/>
      <c r="R38" s="733"/>
      <c r="S38" s="81"/>
    </row>
    <row r="39" spans="1:19" ht="7.5" customHeight="1">
      <c r="A39" s="1203"/>
      <c r="B39" s="1207"/>
      <c r="C39" s="1214"/>
      <c r="D39" s="1229"/>
      <c r="E39" s="1229"/>
      <c r="F39" s="1229"/>
      <c r="G39" s="80"/>
      <c r="H39" s="85"/>
      <c r="I39" s="69"/>
      <c r="J39" s="69"/>
      <c r="K39" s="92"/>
      <c r="L39" s="69"/>
      <c r="M39" s="97"/>
      <c r="N39" s="92"/>
      <c r="O39" s="69"/>
      <c r="P39" s="93"/>
      <c r="Q39" s="68"/>
      <c r="R39" s="69"/>
      <c r="S39" s="81"/>
    </row>
    <row r="40" spans="1:19" ht="7.5" customHeight="1" thickBot="1">
      <c r="A40" s="1202" t="s">
        <v>117</v>
      </c>
      <c r="B40" s="1206"/>
      <c r="C40" s="1212"/>
      <c r="D40" s="1230"/>
      <c r="E40" s="1230"/>
      <c r="F40" s="1230"/>
      <c r="G40" s="80"/>
      <c r="H40" s="84"/>
      <c r="I40" s="65"/>
      <c r="J40" s="65"/>
      <c r="K40" s="90"/>
      <c r="L40" s="65"/>
      <c r="M40" s="96"/>
      <c r="N40" s="90"/>
      <c r="O40" s="65"/>
      <c r="P40" s="91"/>
      <c r="Q40" s="70"/>
      <c r="R40" s="65"/>
      <c r="S40" s="81"/>
    </row>
    <row r="41" spans="1:19" ht="18" customHeight="1" thickBot="1">
      <c r="A41" s="1203"/>
      <c r="B41" s="1207"/>
      <c r="C41" s="1213"/>
      <c r="D41" s="1229"/>
      <c r="E41" s="1229"/>
      <c r="F41" s="1229"/>
      <c r="G41" s="80"/>
      <c r="H41" s="84"/>
      <c r="I41" s="732"/>
      <c r="J41" s="65"/>
      <c r="K41" s="90"/>
      <c r="L41" s="732"/>
      <c r="M41" s="96"/>
      <c r="N41" s="90"/>
      <c r="O41" s="732"/>
      <c r="P41" s="91"/>
      <c r="Q41" s="70"/>
      <c r="R41" s="733"/>
      <c r="S41" s="81"/>
    </row>
    <row r="42" spans="1:19" ht="7.5" customHeight="1">
      <c r="A42" s="1203"/>
      <c r="B42" s="1207"/>
      <c r="C42" s="1214"/>
      <c r="D42" s="1229"/>
      <c r="E42" s="1229"/>
      <c r="F42" s="1229"/>
      <c r="G42" s="80"/>
      <c r="H42" s="85"/>
      <c r="I42" s="69"/>
      <c r="J42" s="69"/>
      <c r="K42" s="92"/>
      <c r="L42" s="69"/>
      <c r="M42" s="97"/>
      <c r="N42" s="92"/>
      <c r="O42" s="69"/>
      <c r="P42" s="93"/>
      <c r="Q42" s="68"/>
      <c r="R42" s="69"/>
      <c r="S42" s="81"/>
    </row>
    <row r="43" spans="1:19" ht="7.5" customHeight="1" thickBot="1">
      <c r="A43" s="1202" t="s">
        <v>118</v>
      </c>
      <c r="B43" s="1206"/>
      <c r="C43" s="1212"/>
      <c r="D43" s="1230"/>
      <c r="E43" s="1230"/>
      <c r="F43" s="1230"/>
      <c r="G43" s="80"/>
      <c r="H43" s="84"/>
      <c r="I43" s="65"/>
      <c r="J43" s="65"/>
      <c r="K43" s="90"/>
      <c r="L43" s="65"/>
      <c r="M43" s="96"/>
      <c r="N43" s="90"/>
      <c r="O43" s="65"/>
      <c r="P43" s="91"/>
      <c r="Q43" s="70"/>
      <c r="R43" s="65"/>
      <c r="S43" s="81"/>
    </row>
    <row r="44" spans="1:19" ht="18" customHeight="1" thickBot="1">
      <c r="A44" s="1203"/>
      <c r="B44" s="1207"/>
      <c r="C44" s="1213"/>
      <c r="D44" s="1229"/>
      <c r="E44" s="1229"/>
      <c r="F44" s="1229"/>
      <c r="G44" s="80"/>
      <c r="H44" s="84"/>
      <c r="I44" s="732"/>
      <c r="J44" s="65"/>
      <c r="K44" s="90"/>
      <c r="L44" s="732"/>
      <c r="M44" s="96"/>
      <c r="N44" s="90"/>
      <c r="O44" s="732"/>
      <c r="P44" s="91"/>
      <c r="Q44" s="70"/>
      <c r="R44" s="733"/>
      <c r="S44" s="81"/>
    </row>
    <row r="45" spans="1:19" ht="7.5" customHeight="1">
      <c r="A45" s="1203"/>
      <c r="B45" s="1207"/>
      <c r="C45" s="1214"/>
      <c r="D45" s="1229"/>
      <c r="E45" s="1229"/>
      <c r="F45" s="1229"/>
      <c r="G45" s="80"/>
      <c r="H45" s="85"/>
      <c r="I45" s="69"/>
      <c r="J45" s="69"/>
      <c r="K45" s="92"/>
      <c r="L45" s="69"/>
      <c r="M45" s="97"/>
      <c r="N45" s="92"/>
      <c r="O45" s="69"/>
      <c r="P45" s="93"/>
      <c r="Q45" s="68"/>
      <c r="R45" s="69"/>
      <c r="S45" s="81"/>
    </row>
    <row r="46" spans="1:19" ht="7.5" customHeight="1" thickBot="1">
      <c r="A46" s="1202" t="s">
        <v>108</v>
      </c>
      <c r="B46" s="1208"/>
      <c r="C46" s="1212"/>
      <c r="D46" s="1230"/>
      <c r="E46" s="1230"/>
      <c r="F46" s="1230"/>
      <c r="G46" s="80"/>
      <c r="H46" s="84"/>
      <c r="I46" s="65"/>
      <c r="J46" s="65"/>
      <c r="K46" s="90"/>
      <c r="L46" s="65"/>
      <c r="M46" s="96"/>
      <c r="N46" s="90"/>
      <c r="O46" s="65"/>
      <c r="P46" s="91"/>
      <c r="Q46" s="70"/>
      <c r="R46" s="65"/>
      <c r="S46" s="81"/>
    </row>
    <row r="47" spans="1:19" ht="18" customHeight="1" thickBot="1">
      <c r="A47" s="1203"/>
      <c r="B47" s="1209"/>
      <c r="C47" s="1213"/>
      <c r="D47" s="1229"/>
      <c r="E47" s="1229"/>
      <c r="F47" s="1229"/>
      <c r="G47" s="80"/>
      <c r="H47" s="84"/>
      <c r="I47" s="732"/>
      <c r="J47" s="65"/>
      <c r="K47" s="90"/>
      <c r="L47" s="732"/>
      <c r="M47" s="96"/>
      <c r="N47" s="90"/>
      <c r="O47" s="732"/>
      <c r="P47" s="91"/>
      <c r="Q47" s="70"/>
      <c r="R47" s="733"/>
      <c r="S47" s="81"/>
    </row>
    <row r="48" spans="1:19" ht="7.5" customHeight="1">
      <c r="A48" s="1204"/>
      <c r="B48" s="1210"/>
      <c r="C48" s="1215"/>
      <c r="D48" s="1231"/>
      <c r="E48" s="1231"/>
      <c r="F48" s="1231"/>
      <c r="G48" s="80"/>
      <c r="H48" s="86"/>
      <c r="I48" s="82"/>
      <c r="J48" s="82"/>
      <c r="K48" s="94"/>
      <c r="L48" s="82"/>
      <c r="M48" s="98"/>
      <c r="N48" s="94"/>
      <c r="O48" s="82"/>
      <c r="P48" s="95"/>
      <c r="Q48" s="78"/>
      <c r="R48" s="82"/>
      <c r="S48" s="83"/>
    </row>
  </sheetData>
  <sheetProtection password="CA2D" sheet="1" objects="1" scenarios="1"/>
  <mergeCells count="98">
    <mergeCell ref="D46:D48"/>
    <mergeCell ref="E46:E48"/>
    <mergeCell ref="F46:F48"/>
    <mergeCell ref="D40:D42"/>
    <mergeCell ref="E40:E42"/>
    <mergeCell ref="F40:F42"/>
    <mergeCell ref="D43:D45"/>
    <mergeCell ref="E43:E45"/>
    <mergeCell ref="F43:F45"/>
    <mergeCell ref="D34:D36"/>
    <mergeCell ref="E34:E36"/>
    <mergeCell ref="F34:F36"/>
    <mergeCell ref="D37:D39"/>
    <mergeCell ref="E37:E39"/>
    <mergeCell ref="F37:F39"/>
    <mergeCell ref="D28:D30"/>
    <mergeCell ref="E28:E30"/>
    <mergeCell ref="F28:F30"/>
    <mergeCell ref="D31:D33"/>
    <mergeCell ref="E31:E33"/>
    <mergeCell ref="F31:F33"/>
    <mergeCell ref="D22:D24"/>
    <mergeCell ref="E22:E24"/>
    <mergeCell ref="F22:F24"/>
    <mergeCell ref="D25:D27"/>
    <mergeCell ref="E25:E27"/>
    <mergeCell ref="F25:F27"/>
    <mergeCell ref="D16:D18"/>
    <mergeCell ref="E16:E18"/>
    <mergeCell ref="F16:F18"/>
    <mergeCell ref="D19:D21"/>
    <mergeCell ref="E19:E21"/>
    <mergeCell ref="F19:F21"/>
    <mergeCell ref="D10:D12"/>
    <mergeCell ref="E10:E12"/>
    <mergeCell ref="F10:F12"/>
    <mergeCell ref="D13:D15"/>
    <mergeCell ref="E13:E15"/>
    <mergeCell ref="F13:F15"/>
    <mergeCell ref="D4:D6"/>
    <mergeCell ref="E4:E6"/>
    <mergeCell ref="F4:F6"/>
    <mergeCell ref="D7:D9"/>
    <mergeCell ref="E7:E9"/>
    <mergeCell ref="F7:F9"/>
    <mergeCell ref="Q2:S2"/>
    <mergeCell ref="H2:J2"/>
    <mergeCell ref="K2:M2"/>
    <mergeCell ref="N2:P2"/>
    <mergeCell ref="H3:J3"/>
    <mergeCell ref="K3:M3"/>
    <mergeCell ref="N3:P3"/>
    <mergeCell ref="Q3:S3"/>
    <mergeCell ref="C4:C6"/>
    <mergeCell ref="C7:C9"/>
    <mergeCell ref="C10:C12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C40:C42"/>
    <mergeCell ref="C43:C45"/>
    <mergeCell ref="C46:C48"/>
    <mergeCell ref="B4:B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  <mergeCell ref="B40:B42"/>
    <mergeCell ref="B43:B45"/>
    <mergeCell ref="B46:B48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</mergeCells>
  <phoneticPr fontId="2"/>
  <dataValidations count="2">
    <dataValidation type="list" allowBlank="1" showInputMessage="1" showErrorMessage="1" sqref="B4 B7 B10 B13 B16 B19 B22 B25 B28 B31 B34 B37 B40 B43 B46">
      <formula1>"顧客,商品（製品）,販売方法,仕入（製造）,その他管理"</formula1>
    </dataValidation>
    <dataValidation type="list" allowBlank="1" showInputMessage="1" showErrorMessage="1" sqref="D43:F43 D7:F7 D10:F10 D13:F13 D16:F16 D19:F19 D22:F22 D25:F25 D28:F28 D31:F31 D34:F34 D37:F37 D40:F40 D46:F46 D4:F4">
      <formula1>"◎,○,△"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8" r:id="rId4" name="Check Box 4">
              <controlPr defaultSize="0" autoFill="0" autoLine="0" autoPict="0">
                <anchor moveWithCells="1">
                  <from>
                    <xdr:col>7</xdr:col>
                    <xdr:colOff>19050</xdr:colOff>
                    <xdr:row>4</xdr:row>
                    <xdr:rowOff>28575</xdr:rowOff>
                  </from>
                  <to>
                    <xdr:col>7</xdr:col>
                    <xdr:colOff>276225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5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4</xdr:row>
                    <xdr:rowOff>28575</xdr:rowOff>
                  </from>
                  <to>
                    <xdr:col>10</xdr:col>
                    <xdr:colOff>276225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6" name="Check Box 6">
              <controlPr defaultSize="0" autoFill="0" autoLine="0" autoPict="0">
                <anchor moveWithCells="1">
                  <from>
                    <xdr:col>13</xdr:col>
                    <xdr:colOff>19050</xdr:colOff>
                    <xdr:row>4</xdr:row>
                    <xdr:rowOff>28575</xdr:rowOff>
                  </from>
                  <to>
                    <xdr:col>13</xdr:col>
                    <xdr:colOff>276225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defaultSize="0" autoFill="0" autoLine="0" autoPict="0">
                <anchor moveWithCells="1">
                  <from>
                    <xdr:col>16</xdr:col>
                    <xdr:colOff>19050</xdr:colOff>
                    <xdr:row>4</xdr:row>
                    <xdr:rowOff>28575</xdr:rowOff>
                  </from>
                  <to>
                    <xdr:col>16</xdr:col>
                    <xdr:colOff>276225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7</xdr:row>
                    <xdr:rowOff>28575</xdr:rowOff>
                  </from>
                  <to>
                    <xdr:col>7</xdr:col>
                    <xdr:colOff>276225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28575</xdr:rowOff>
                  </from>
                  <to>
                    <xdr:col>10</xdr:col>
                    <xdr:colOff>276225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defaultSize="0" autoFill="0" autoLine="0" autoPict="0">
                <anchor moveWithCells="1">
                  <from>
                    <xdr:col>13</xdr:col>
                    <xdr:colOff>19050</xdr:colOff>
                    <xdr:row>7</xdr:row>
                    <xdr:rowOff>28575</xdr:rowOff>
                  </from>
                  <to>
                    <xdr:col>13</xdr:col>
                    <xdr:colOff>276225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defaultSize="0" autoFill="0" autoLine="0" autoPict="0">
                <anchor moveWithCells="1">
                  <from>
                    <xdr:col>16</xdr:col>
                    <xdr:colOff>19050</xdr:colOff>
                    <xdr:row>7</xdr:row>
                    <xdr:rowOff>28575</xdr:rowOff>
                  </from>
                  <to>
                    <xdr:col>16</xdr:col>
                    <xdr:colOff>276225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2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10</xdr:row>
                    <xdr:rowOff>28575</xdr:rowOff>
                  </from>
                  <to>
                    <xdr:col>7</xdr:col>
                    <xdr:colOff>276225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10</xdr:row>
                    <xdr:rowOff>28575</xdr:rowOff>
                  </from>
                  <to>
                    <xdr:col>10</xdr:col>
                    <xdr:colOff>276225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4" name="Check Box 15">
              <controlPr defaultSize="0" autoFill="0" autoLine="0" autoPict="0">
                <anchor moveWithCells="1">
                  <from>
                    <xdr:col>13</xdr:col>
                    <xdr:colOff>19050</xdr:colOff>
                    <xdr:row>10</xdr:row>
                    <xdr:rowOff>28575</xdr:rowOff>
                  </from>
                  <to>
                    <xdr:col>13</xdr:col>
                    <xdr:colOff>276225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5" name="Check Box 16">
              <controlPr defaultSize="0" autoFill="0" autoLine="0" autoPict="0">
                <anchor moveWithCells="1">
                  <from>
                    <xdr:col>16</xdr:col>
                    <xdr:colOff>19050</xdr:colOff>
                    <xdr:row>10</xdr:row>
                    <xdr:rowOff>28575</xdr:rowOff>
                  </from>
                  <to>
                    <xdr:col>16</xdr:col>
                    <xdr:colOff>276225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6" name="Check Box 17">
              <controlPr defaultSize="0" autoFill="0" autoLine="0" autoPict="0">
                <anchor moveWithCells="1">
                  <from>
                    <xdr:col>7</xdr:col>
                    <xdr:colOff>19050</xdr:colOff>
                    <xdr:row>13</xdr:row>
                    <xdr:rowOff>28575</xdr:rowOff>
                  </from>
                  <to>
                    <xdr:col>7</xdr:col>
                    <xdr:colOff>276225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7" name="Check Box 18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28575</xdr:rowOff>
                  </from>
                  <to>
                    <xdr:col>10</xdr:col>
                    <xdr:colOff>276225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8" name="Check Box 19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13</xdr:col>
                    <xdr:colOff>276225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9" name="Check Box 20">
              <controlPr defaultSize="0" autoFill="0" autoLine="0" autoPict="0">
                <anchor moveWithCells="1">
                  <from>
                    <xdr:col>16</xdr:col>
                    <xdr:colOff>19050</xdr:colOff>
                    <xdr:row>13</xdr:row>
                    <xdr:rowOff>28575</xdr:rowOff>
                  </from>
                  <to>
                    <xdr:col>16</xdr:col>
                    <xdr:colOff>276225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0" name="Check Box 37">
              <controlPr defaultSize="0" autoFill="0" autoLine="0" autoPict="0">
                <anchor moveWithCells="1">
                  <from>
                    <xdr:col>7</xdr:col>
                    <xdr:colOff>19050</xdr:colOff>
                    <xdr:row>16</xdr:row>
                    <xdr:rowOff>28575</xdr:rowOff>
                  </from>
                  <to>
                    <xdr:col>7</xdr:col>
                    <xdr:colOff>276225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21" name="Check Box 38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28575</xdr:rowOff>
                  </from>
                  <to>
                    <xdr:col>10</xdr:col>
                    <xdr:colOff>276225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2" name="Check Box 39">
              <controlPr defaultSize="0" autoFill="0" autoLine="0" autoPict="0">
                <anchor moveWithCells="1">
                  <from>
                    <xdr:col>13</xdr:col>
                    <xdr:colOff>19050</xdr:colOff>
                    <xdr:row>16</xdr:row>
                    <xdr:rowOff>28575</xdr:rowOff>
                  </from>
                  <to>
                    <xdr:col>13</xdr:col>
                    <xdr:colOff>276225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3" name="Check Box 40">
              <controlPr defaultSize="0" autoFill="0" autoLine="0" autoPict="0">
                <anchor moveWithCells="1">
                  <from>
                    <xdr:col>16</xdr:col>
                    <xdr:colOff>19050</xdr:colOff>
                    <xdr:row>16</xdr:row>
                    <xdr:rowOff>28575</xdr:rowOff>
                  </from>
                  <to>
                    <xdr:col>16</xdr:col>
                    <xdr:colOff>276225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4" name="Check Box 41">
              <controlPr defaultSize="0" autoFill="0" autoLine="0" autoPict="0">
                <anchor moveWithCells="1">
                  <from>
                    <xdr:col>7</xdr:col>
                    <xdr:colOff>19050</xdr:colOff>
                    <xdr:row>19</xdr:row>
                    <xdr:rowOff>28575</xdr:rowOff>
                  </from>
                  <to>
                    <xdr:col>7</xdr:col>
                    <xdr:colOff>276225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25" name="Check Box 42">
              <controlPr defaultSize="0" autoFill="0" autoLine="0" autoPict="0">
                <anchor moveWithCells="1">
                  <from>
                    <xdr:col>10</xdr:col>
                    <xdr:colOff>19050</xdr:colOff>
                    <xdr:row>19</xdr:row>
                    <xdr:rowOff>28575</xdr:rowOff>
                  </from>
                  <to>
                    <xdr:col>10</xdr:col>
                    <xdr:colOff>276225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6" name="Check Box 43">
              <controlPr defaultSize="0" autoFill="0" autoLine="0" autoPict="0">
                <anchor moveWithCells="1">
                  <from>
                    <xdr:col>13</xdr:col>
                    <xdr:colOff>19050</xdr:colOff>
                    <xdr:row>19</xdr:row>
                    <xdr:rowOff>28575</xdr:rowOff>
                  </from>
                  <to>
                    <xdr:col>13</xdr:col>
                    <xdr:colOff>276225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27" name="Check Box 44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28575</xdr:rowOff>
                  </from>
                  <to>
                    <xdr:col>16</xdr:col>
                    <xdr:colOff>276225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8" name="Check Box 45">
              <controlPr defaultSize="0" autoFill="0" autoLine="0" autoPict="0">
                <anchor moveWithCells="1">
                  <from>
                    <xdr:col>7</xdr:col>
                    <xdr:colOff>19050</xdr:colOff>
                    <xdr:row>22</xdr:row>
                    <xdr:rowOff>28575</xdr:rowOff>
                  </from>
                  <to>
                    <xdr:col>7</xdr:col>
                    <xdr:colOff>276225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29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28575</xdr:rowOff>
                  </from>
                  <to>
                    <xdr:col>10</xdr:col>
                    <xdr:colOff>276225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30" name="Check Box 47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28575</xdr:rowOff>
                  </from>
                  <to>
                    <xdr:col>13</xdr:col>
                    <xdr:colOff>276225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31" name="Check Box 48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28575</xdr:rowOff>
                  </from>
                  <to>
                    <xdr:col>16</xdr:col>
                    <xdr:colOff>276225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32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28575</xdr:rowOff>
                  </from>
                  <to>
                    <xdr:col>7</xdr:col>
                    <xdr:colOff>276225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33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25</xdr:row>
                    <xdr:rowOff>28575</xdr:rowOff>
                  </from>
                  <to>
                    <xdr:col>10</xdr:col>
                    <xdr:colOff>276225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34" name="Check Box 51">
              <controlPr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28575</xdr:rowOff>
                  </from>
                  <to>
                    <xdr:col>13</xdr:col>
                    <xdr:colOff>276225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35" name="Check Box 52">
              <controlPr defaultSize="0" autoFill="0" autoLine="0" autoPict="0">
                <anchor moveWithCells="1">
                  <from>
                    <xdr:col>16</xdr:col>
                    <xdr:colOff>19050</xdr:colOff>
                    <xdr:row>25</xdr:row>
                    <xdr:rowOff>28575</xdr:rowOff>
                  </from>
                  <to>
                    <xdr:col>16</xdr:col>
                    <xdr:colOff>276225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6" name="Check Box 53">
              <controlPr defaultSize="0" autoFill="0" autoLine="0" autoPict="0">
                <anchor moveWithCells="1">
                  <from>
                    <xdr:col>7</xdr:col>
                    <xdr:colOff>19050</xdr:colOff>
                    <xdr:row>28</xdr:row>
                    <xdr:rowOff>28575</xdr:rowOff>
                  </from>
                  <to>
                    <xdr:col>7</xdr:col>
                    <xdr:colOff>276225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37" name="Check Box 54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28575</xdr:rowOff>
                  </from>
                  <to>
                    <xdr:col>10</xdr:col>
                    <xdr:colOff>276225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38" name="Check Box 55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28575</xdr:rowOff>
                  </from>
                  <to>
                    <xdr:col>13</xdr:col>
                    <xdr:colOff>276225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39" name="Check Box 56">
              <controlPr defaultSize="0" autoFill="0" autoLine="0" autoPict="0">
                <anchor moveWithCells="1">
                  <from>
                    <xdr:col>16</xdr:col>
                    <xdr:colOff>19050</xdr:colOff>
                    <xdr:row>28</xdr:row>
                    <xdr:rowOff>28575</xdr:rowOff>
                  </from>
                  <to>
                    <xdr:col>16</xdr:col>
                    <xdr:colOff>276225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40" name="Check Box 57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28575</xdr:rowOff>
                  </from>
                  <to>
                    <xdr:col>7</xdr:col>
                    <xdr:colOff>276225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41" name="Check Box 58">
              <controlPr defaultSize="0" autoFill="0" autoLine="0" autoPict="0">
                <anchor moveWithCells="1">
                  <from>
                    <xdr:col>10</xdr:col>
                    <xdr:colOff>19050</xdr:colOff>
                    <xdr:row>31</xdr:row>
                    <xdr:rowOff>28575</xdr:rowOff>
                  </from>
                  <to>
                    <xdr:col>10</xdr:col>
                    <xdr:colOff>276225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42" name="Check Box 59">
              <controlPr defaultSize="0" autoFill="0" autoLine="0" autoPict="0">
                <anchor moveWithCells="1">
                  <from>
                    <xdr:col>13</xdr:col>
                    <xdr:colOff>19050</xdr:colOff>
                    <xdr:row>31</xdr:row>
                    <xdr:rowOff>28575</xdr:rowOff>
                  </from>
                  <to>
                    <xdr:col>13</xdr:col>
                    <xdr:colOff>276225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43" name="Check Box 60">
              <controlPr defaultSize="0" autoFill="0" autoLine="0" autoPict="0">
                <anchor moveWithCells="1">
                  <from>
                    <xdr:col>16</xdr:col>
                    <xdr:colOff>19050</xdr:colOff>
                    <xdr:row>31</xdr:row>
                    <xdr:rowOff>28575</xdr:rowOff>
                  </from>
                  <to>
                    <xdr:col>16</xdr:col>
                    <xdr:colOff>276225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44" name="Check Box 61">
              <controlPr defaultSize="0" autoFill="0" autoLine="0" autoPict="0">
                <anchor moveWithCells="1">
                  <from>
                    <xdr:col>7</xdr:col>
                    <xdr:colOff>19050</xdr:colOff>
                    <xdr:row>34</xdr:row>
                    <xdr:rowOff>28575</xdr:rowOff>
                  </from>
                  <to>
                    <xdr:col>7</xdr:col>
                    <xdr:colOff>276225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45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34</xdr:row>
                    <xdr:rowOff>28575</xdr:rowOff>
                  </from>
                  <to>
                    <xdr:col>10</xdr:col>
                    <xdr:colOff>276225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46" name="Check Box 63">
              <controlPr defaultSize="0" autoFill="0" autoLine="0" autoPict="0">
                <anchor moveWithCells="1">
                  <from>
                    <xdr:col>13</xdr:col>
                    <xdr:colOff>19050</xdr:colOff>
                    <xdr:row>34</xdr:row>
                    <xdr:rowOff>28575</xdr:rowOff>
                  </from>
                  <to>
                    <xdr:col>13</xdr:col>
                    <xdr:colOff>276225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47" name="Check Box 64">
              <controlPr defaultSize="0" autoFill="0" autoLine="0" autoPict="0">
                <anchor moveWithCells="1">
                  <from>
                    <xdr:col>16</xdr:col>
                    <xdr:colOff>19050</xdr:colOff>
                    <xdr:row>34</xdr:row>
                    <xdr:rowOff>28575</xdr:rowOff>
                  </from>
                  <to>
                    <xdr:col>16</xdr:col>
                    <xdr:colOff>276225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48" name="Check Box 65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28575</xdr:rowOff>
                  </from>
                  <to>
                    <xdr:col>7</xdr:col>
                    <xdr:colOff>276225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49" name="Check Box 66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28575</xdr:rowOff>
                  </from>
                  <to>
                    <xdr:col>10</xdr:col>
                    <xdr:colOff>276225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50" name="Check Box 67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28575</xdr:rowOff>
                  </from>
                  <to>
                    <xdr:col>13</xdr:col>
                    <xdr:colOff>276225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51" name="Check Box 68">
              <controlPr defaultSize="0" autoFill="0" autoLine="0" autoPict="0">
                <anchor moveWithCells="1">
                  <from>
                    <xdr:col>16</xdr:col>
                    <xdr:colOff>19050</xdr:colOff>
                    <xdr:row>37</xdr:row>
                    <xdr:rowOff>28575</xdr:rowOff>
                  </from>
                  <to>
                    <xdr:col>16</xdr:col>
                    <xdr:colOff>276225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52" name="Check Box 69">
              <controlPr defaultSize="0" autoFill="0" autoLine="0" autoPict="0">
                <anchor moveWithCells="1">
                  <from>
                    <xdr:col>7</xdr:col>
                    <xdr:colOff>19050</xdr:colOff>
                    <xdr:row>40</xdr:row>
                    <xdr:rowOff>28575</xdr:rowOff>
                  </from>
                  <to>
                    <xdr:col>7</xdr:col>
                    <xdr:colOff>276225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53" name="Check Box 70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28575</xdr:rowOff>
                  </from>
                  <to>
                    <xdr:col>10</xdr:col>
                    <xdr:colOff>276225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54" name="Check Box 71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276225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55" name="Check Box 72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276225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56" name="Check Box 73">
              <controlPr defaultSize="0" autoFill="0" autoLine="0" autoPict="0">
                <anchor moveWithCells="1">
                  <from>
                    <xdr:col>7</xdr:col>
                    <xdr:colOff>19050</xdr:colOff>
                    <xdr:row>43</xdr:row>
                    <xdr:rowOff>28575</xdr:rowOff>
                  </from>
                  <to>
                    <xdr:col>7</xdr:col>
                    <xdr:colOff>276225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57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43</xdr:row>
                    <xdr:rowOff>28575</xdr:rowOff>
                  </from>
                  <to>
                    <xdr:col>10</xdr:col>
                    <xdr:colOff>276225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58" name="Check Box 75">
              <controlPr defaultSize="0" autoFill="0" autoLine="0" autoPict="0">
                <anchor moveWithCells="1">
                  <from>
                    <xdr:col>13</xdr:col>
                    <xdr:colOff>19050</xdr:colOff>
                    <xdr:row>43</xdr:row>
                    <xdr:rowOff>28575</xdr:rowOff>
                  </from>
                  <to>
                    <xdr:col>13</xdr:col>
                    <xdr:colOff>276225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59" name="Check Box 76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28575</xdr:rowOff>
                  </from>
                  <to>
                    <xdr:col>16</xdr:col>
                    <xdr:colOff>276225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60" name="Check Box 77">
              <controlPr defaultSize="0" autoFill="0" autoLine="0" autoPict="0">
                <anchor moveWithCells="1">
                  <from>
                    <xdr:col>7</xdr:col>
                    <xdr:colOff>19050</xdr:colOff>
                    <xdr:row>46</xdr:row>
                    <xdr:rowOff>28575</xdr:rowOff>
                  </from>
                  <to>
                    <xdr:col>7</xdr:col>
                    <xdr:colOff>276225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61" name="Check Box 78">
              <controlPr defaultSize="0" autoFill="0" autoLine="0" autoPict="0">
                <anchor moveWithCells="1">
                  <from>
                    <xdr:col>10</xdr:col>
                    <xdr:colOff>19050</xdr:colOff>
                    <xdr:row>46</xdr:row>
                    <xdr:rowOff>28575</xdr:rowOff>
                  </from>
                  <to>
                    <xdr:col>10</xdr:col>
                    <xdr:colOff>276225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62" name="Check Box 79">
              <controlPr defaultSize="0" autoFill="0" autoLine="0" autoPict="0">
                <anchor moveWithCells="1">
                  <from>
                    <xdr:col>13</xdr:col>
                    <xdr:colOff>19050</xdr:colOff>
                    <xdr:row>46</xdr:row>
                    <xdr:rowOff>28575</xdr:rowOff>
                  </from>
                  <to>
                    <xdr:col>13</xdr:col>
                    <xdr:colOff>276225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63" name="Check Box 80">
              <controlPr defaultSize="0" autoFill="0" autoLine="0" autoPict="0">
                <anchor moveWithCells="1">
                  <from>
                    <xdr:col>16</xdr:col>
                    <xdr:colOff>19050</xdr:colOff>
                    <xdr:row>46</xdr:row>
                    <xdr:rowOff>28575</xdr:rowOff>
                  </from>
                  <to>
                    <xdr:col>16</xdr:col>
                    <xdr:colOff>276225</xdr:colOff>
                    <xdr:row>46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GridLines="0" topLeftCell="A4" workbookViewId="0">
      <selection activeCell="C17" sqref="C17"/>
    </sheetView>
  </sheetViews>
  <sheetFormatPr defaultRowHeight="18" customHeight="1"/>
  <cols>
    <col min="1" max="1" width="3.125" style="1" customWidth="1"/>
    <col min="2" max="2" width="15.625" style="9" customWidth="1"/>
    <col min="3" max="3" width="11.125" customWidth="1"/>
    <col min="4" max="4" width="7" customWidth="1"/>
    <col min="5" max="5" width="9.125" customWidth="1"/>
    <col min="6" max="6" width="2.125" customWidth="1"/>
    <col min="7" max="7" width="29.5" style="1" customWidth="1"/>
    <col min="8" max="8" width="9.125" style="1" customWidth="1"/>
    <col min="9" max="9" width="2.125" style="3" customWidth="1"/>
    <col min="10" max="10" width="9.125" style="1" customWidth="1"/>
    <col min="11" max="11" width="2.125" style="1" customWidth="1"/>
    <col min="12" max="12" width="3.125" style="1" customWidth="1"/>
    <col min="13" max="13" width="15.625" style="9" customWidth="1"/>
    <col min="14" max="14" width="11.125" customWidth="1"/>
    <col min="15" max="15" width="7" customWidth="1"/>
    <col min="16" max="16" width="2.125" style="1" customWidth="1"/>
    <col min="17" max="16384" width="9" style="1"/>
  </cols>
  <sheetData>
    <row r="1" spans="1:16" ht="18" customHeight="1">
      <c r="A1" s="37" t="s">
        <v>373</v>
      </c>
      <c r="L1" s="37"/>
    </row>
    <row r="2" spans="1:16" ht="18" customHeight="1">
      <c r="A2" s="8"/>
      <c r="L2" s="8"/>
    </row>
    <row r="3" spans="1:16" ht="18" customHeight="1">
      <c r="A3" s="8" t="s">
        <v>135</v>
      </c>
      <c r="F3" s="8" t="s">
        <v>255</v>
      </c>
      <c r="K3" s="8" t="s">
        <v>254</v>
      </c>
    </row>
    <row r="4" spans="1:16" ht="18" customHeight="1" thickBot="1">
      <c r="A4" s="8"/>
      <c r="G4" s="8"/>
      <c r="L4" s="8"/>
    </row>
    <row r="5" spans="1:16" ht="18" customHeight="1">
      <c r="C5" s="1"/>
      <c r="D5" s="18" t="s">
        <v>55</v>
      </c>
      <c r="E5" s="1"/>
      <c r="F5" s="103"/>
      <c r="G5" s="104"/>
      <c r="H5" s="104"/>
      <c r="I5" s="105"/>
      <c r="K5" s="103"/>
      <c r="L5" s="104"/>
      <c r="M5" s="114"/>
      <c r="N5" s="104"/>
      <c r="O5" s="115" t="s">
        <v>55</v>
      </c>
      <c r="P5" s="116"/>
    </row>
    <row r="6" spans="1:16" ht="18" customHeight="1">
      <c r="C6" s="1239">
        <f>⑤決算書入力シート!G5</f>
        <v>0</v>
      </c>
      <c r="D6" s="1240"/>
      <c r="E6" s="1"/>
      <c r="F6" s="106"/>
      <c r="G6" s="31"/>
      <c r="H6" s="31"/>
      <c r="I6" s="109"/>
      <c r="K6" s="106"/>
      <c r="L6" s="31"/>
      <c r="M6" s="72"/>
      <c r="N6" s="1163"/>
      <c r="O6" s="1164"/>
      <c r="P6" s="117"/>
    </row>
    <row r="7" spans="1:16" ht="18" customHeight="1">
      <c r="A7" s="1249" t="s">
        <v>61</v>
      </c>
      <c r="B7" s="1250"/>
      <c r="C7" s="99" t="s">
        <v>32</v>
      </c>
      <c r="D7" s="100" t="s">
        <v>33</v>
      </c>
      <c r="E7" s="1"/>
      <c r="F7" s="106"/>
      <c r="G7" s="31"/>
      <c r="H7" s="73" t="s">
        <v>98</v>
      </c>
      <c r="I7" s="107"/>
      <c r="K7" s="106"/>
      <c r="L7" s="1165" t="s">
        <v>61</v>
      </c>
      <c r="M7" s="1166"/>
      <c r="N7" s="79" t="s">
        <v>32</v>
      </c>
      <c r="O7" s="79" t="s">
        <v>33</v>
      </c>
      <c r="P7" s="117"/>
    </row>
    <row r="8" spans="1:16" ht="18" customHeight="1">
      <c r="A8" s="1241" t="s">
        <v>22</v>
      </c>
      <c r="B8" s="1242"/>
      <c r="C8" s="1245" t="str">
        <f>IF(⑤決算書入力シート!G7="","",⑤決算書入力シート!G7)</f>
        <v/>
      </c>
      <c r="D8" s="1247" t="str">
        <f>IF(ISERROR(C8/C$8),"",(C8/C$8))</f>
        <v/>
      </c>
      <c r="E8" s="1"/>
      <c r="F8" s="106"/>
      <c r="G8" s="31" t="s">
        <v>131</v>
      </c>
      <c r="H8" s="347">
        <f>SUM(⑦課題解決による効果検証シート!I5:I47)</f>
        <v>0</v>
      </c>
      <c r="I8" s="108"/>
      <c r="K8" s="106"/>
      <c r="L8" s="1241" t="s">
        <v>22</v>
      </c>
      <c r="M8" s="1242"/>
      <c r="N8" s="1251" t="str">
        <f>IF(ISERROR(C8*(H8+H9+1)),"",(C8*(H8+H9+1)))</f>
        <v/>
      </c>
      <c r="O8" s="1253" t="str">
        <f>IF(ISERROR(N8/N$8),"",(N8/N$8))</f>
        <v/>
      </c>
      <c r="P8" s="117"/>
    </row>
    <row r="9" spans="1:16" ht="18" customHeight="1">
      <c r="A9" s="1243"/>
      <c r="B9" s="1244"/>
      <c r="C9" s="1246"/>
      <c r="D9" s="1248"/>
      <c r="E9" s="1"/>
      <c r="F9" s="106"/>
      <c r="G9" s="31" t="s">
        <v>130</v>
      </c>
      <c r="H9" s="347">
        <f>SUM(⑦課題解決による効果検証シート!L5:L47)</f>
        <v>0</v>
      </c>
      <c r="I9" s="108"/>
      <c r="K9" s="106"/>
      <c r="L9" s="1243"/>
      <c r="M9" s="1244"/>
      <c r="N9" s="1252"/>
      <c r="O9" s="1254"/>
      <c r="P9" s="117"/>
    </row>
    <row r="10" spans="1:16" ht="18" customHeight="1">
      <c r="A10" s="1255" t="s">
        <v>298</v>
      </c>
      <c r="B10" s="143" t="s">
        <v>299</v>
      </c>
      <c r="C10" s="758">
        <f>IF(⑤決算書入力シート!P7="","",⑤決算書入力シート!P7)</f>
        <v>0</v>
      </c>
      <c r="D10" s="347" t="str">
        <f>IF(ISERROR(C10/C$8),"",(C10/C$8))</f>
        <v/>
      </c>
      <c r="E10" s="1"/>
      <c r="F10" s="106"/>
      <c r="G10" s="31" t="s">
        <v>296</v>
      </c>
      <c r="H10" s="347">
        <f>SUM(⑦課題解決による効果検証シート!O5:O47)</f>
        <v>0</v>
      </c>
      <c r="I10" s="108"/>
      <c r="K10" s="106"/>
      <c r="L10" s="1232" t="s">
        <v>311</v>
      </c>
      <c r="M10" s="1233"/>
      <c r="N10" s="760" t="str">
        <f>IF(ISERROR(N8*O10),"",(N8*O10))</f>
        <v/>
      </c>
      <c r="O10" s="345">
        <f>IF(ISERROR(SUM(D10:D12)+H10),"",(SUM(D10:D12)+H10))</f>
        <v>0</v>
      </c>
      <c r="P10" s="117"/>
    </row>
    <row r="11" spans="1:16" ht="18" customHeight="1">
      <c r="A11" s="1256"/>
      <c r="B11" s="143" t="s">
        <v>300</v>
      </c>
      <c r="C11" s="758">
        <f>⑤決算書入力シート!P13+⑤決算書入力シート!G17</f>
        <v>0</v>
      </c>
      <c r="D11" s="347" t="str">
        <f t="shared" ref="D11:D17" si="0">IF(ISERROR(C11/C$8),"",(C11/C$8))</f>
        <v/>
      </c>
      <c r="E11" s="1"/>
      <c r="F11" s="106"/>
      <c r="G11" s="31"/>
      <c r="H11" s="31"/>
      <c r="I11" s="109"/>
      <c r="K11" s="106"/>
      <c r="L11" s="1167" t="s">
        <v>310</v>
      </c>
      <c r="M11" s="1168"/>
      <c r="N11" s="760" t="str">
        <f>IF(ISERROR(N8-N10),"",(N8-N10))</f>
        <v/>
      </c>
      <c r="O11" s="345" t="str">
        <f>IF(ISERROR(N11/N$8),"",(N11/N$8))</f>
        <v/>
      </c>
      <c r="P11" s="117"/>
    </row>
    <row r="12" spans="1:16" ht="18" customHeight="1">
      <c r="A12" s="1176"/>
      <c r="B12" s="143" t="s">
        <v>308</v>
      </c>
      <c r="C12" s="759">
        <f>(⑤決算書入力シート!P17-⑤決算書入力シート!P18)+(⑤決算書入力シート!G9-⑤決算書入力シート!G11)</f>
        <v>0</v>
      </c>
      <c r="D12" s="347" t="str">
        <f t="shared" si="0"/>
        <v/>
      </c>
      <c r="E12" s="1"/>
      <c r="F12" s="106"/>
      <c r="G12" s="31" t="s">
        <v>297</v>
      </c>
      <c r="H12" s="348">
        <f>SUM(⑦課題解決による効果検証シート!R5:R47)</f>
        <v>0</v>
      </c>
      <c r="I12" s="110"/>
      <c r="K12" s="106"/>
      <c r="L12" s="1232" t="s">
        <v>312</v>
      </c>
      <c r="M12" s="1233"/>
      <c r="N12" s="760">
        <f>IF(ISERROR(SUM(C14:C15)+H12),"",(SUM(C14:C15)+H12))</f>
        <v>0</v>
      </c>
      <c r="O12" s="345" t="str">
        <f t="shared" ref="O12:O15" si="1">IF(ISERROR(N12/N$8),"",(N12/N$8))</f>
        <v/>
      </c>
      <c r="P12" s="117"/>
    </row>
    <row r="13" spans="1:16" ht="18" customHeight="1" thickBot="1">
      <c r="A13" s="1237" t="s">
        <v>307</v>
      </c>
      <c r="B13" s="1258"/>
      <c r="C13" s="758" t="str">
        <f>IF(ISERROR(C8-C10-C11-C12),"",(C8-C10-C11-C12))</f>
        <v/>
      </c>
      <c r="D13" s="347" t="str">
        <f t="shared" si="0"/>
        <v/>
      </c>
      <c r="E13" s="1"/>
      <c r="F13" s="111"/>
      <c r="G13" s="112"/>
      <c r="H13" s="112"/>
      <c r="I13" s="113"/>
      <c r="K13" s="106"/>
      <c r="L13" s="1237" t="s">
        <v>133</v>
      </c>
      <c r="M13" s="1166"/>
      <c r="N13" s="760" t="str">
        <f>IF(ISERROR(N11-N12),"",(N11-N12))</f>
        <v/>
      </c>
      <c r="O13" s="345" t="str">
        <f t="shared" si="1"/>
        <v/>
      </c>
      <c r="P13" s="117"/>
    </row>
    <row r="14" spans="1:16" ht="18" customHeight="1">
      <c r="A14" s="1256" t="s">
        <v>301</v>
      </c>
      <c r="B14" s="143" t="s">
        <v>302</v>
      </c>
      <c r="C14" s="758">
        <f>⑤決算書入力シート!P11+⑤決算書入力シート!P14+⑤決算書入力シート!P15</f>
        <v>0</v>
      </c>
      <c r="D14" s="347" t="str">
        <f t="shared" si="0"/>
        <v/>
      </c>
      <c r="E14" s="1"/>
      <c r="F14" s="1"/>
      <c r="K14" s="106"/>
      <c r="L14" s="1238" t="s">
        <v>129</v>
      </c>
      <c r="M14" s="1232"/>
      <c r="N14" s="734"/>
      <c r="O14" s="345" t="str">
        <f t="shared" si="1"/>
        <v/>
      </c>
      <c r="P14" s="117"/>
    </row>
    <row r="15" spans="1:16" s="3" customFormat="1" ht="18" customHeight="1">
      <c r="A15" s="1257"/>
      <c r="B15" s="143" t="s">
        <v>303</v>
      </c>
      <c r="C15" s="758">
        <f>⑤決算書入力シート!G13</f>
        <v>0</v>
      </c>
      <c r="D15" s="347" t="str">
        <f t="shared" si="0"/>
        <v/>
      </c>
      <c r="K15" s="118"/>
      <c r="L15" s="1237" t="s">
        <v>134</v>
      </c>
      <c r="M15" s="1166"/>
      <c r="N15" s="760" t="str">
        <f>IF(ISERROR(N13+N14),"",(N13+N14))</f>
        <v/>
      </c>
      <c r="O15" s="345" t="str">
        <f t="shared" si="1"/>
        <v/>
      </c>
      <c r="P15" s="109"/>
    </row>
    <row r="16" spans="1:16" ht="18" customHeight="1">
      <c r="A16" s="1237" t="s">
        <v>304</v>
      </c>
      <c r="B16" s="1166"/>
      <c r="C16" s="760" t="str">
        <f>IF(ISERROR(C13-C14-C15),"",(C13-C14-C15))</f>
        <v/>
      </c>
      <c r="D16" s="347" t="str">
        <f t="shared" si="0"/>
        <v/>
      </c>
      <c r="K16" s="106"/>
      <c r="L16" s="31"/>
      <c r="M16" s="72"/>
      <c r="N16" s="119"/>
      <c r="O16" s="119"/>
      <c r="P16" s="117"/>
    </row>
    <row r="17" spans="1:16" ht="18" customHeight="1">
      <c r="A17" s="101" t="s">
        <v>305</v>
      </c>
      <c r="B17" s="143"/>
      <c r="C17" s="758">
        <f>-⑤決算書入力シート!G21-⑤決算書入力シート!G22+⑤決算書入力シート!G23+⑤決算書入力シート!G24+⑤決算書入力シート!G25</f>
        <v>0</v>
      </c>
      <c r="D17" s="347" t="str">
        <f t="shared" si="0"/>
        <v/>
      </c>
      <c r="K17" s="106"/>
      <c r="L17" s="31" t="s">
        <v>256</v>
      </c>
      <c r="M17" s="72"/>
      <c r="N17" s="119"/>
      <c r="O17" s="119"/>
      <c r="P17" s="117"/>
    </row>
    <row r="18" spans="1:16" ht="18" customHeight="1">
      <c r="A18" s="1237" t="s">
        <v>306</v>
      </c>
      <c r="B18" s="1166"/>
      <c r="C18" s="758" t="str">
        <f>IF(ISERROR(C16-C17),"",(C16-C17))</f>
        <v/>
      </c>
      <c r="D18" s="347" t="str">
        <f>IF(ISERROR(C18/C$8),"",(C18/C$8))</f>
        <v/>
      </c>
      <c r="K18" s="106"/>
      <c r="L18" s="1235"/>
      <c r="M18" s="1236"/>
      <c r="N18" s="74" t="s">
        <v>139</v>
      </c>
      <c r="O18" s="102" t="s">
        <v>138</v>
      </c>
      <c r="P18" s="117"/>
    </row>
    <row r="19" spans="1:16" ht="18" customHeight="1">
      <c r="K19" s="106"/>
      <c r="L19" s="1234" t="s">
        <v>140</v>
      </c>
      <c r="M19" s="1234"/>
      <c r="N19" s="759" t="str">
        <f>IF(ISERROR(N8-C8),"",(N8-C8))</f>
        <v/>
      </c>
      <c r="O19" s="346" t="str">
        <f>IF(ISERROR(N19/C8),"",(N19/C8))</f>
        <v/>
      </c>
      <c r="P19" s="117"/>
    </row>
    <row r="20" spans="1:16" ht="18" customHeight="1">
      <c r="K20" s="106"/>
      <c r="L20" s="101" t="s">
        <v>313</v>
      </c>
      <c r="M20" s="39"/>
      <c r="N20" s="759" t="str">
        <f>IF(ISERROR(N11-C13),"",(N11-C13))</f>
        <v/>
      </c>
      <c r="O20" s="346" t="str">
        <f>IF(ISERROR(IF(C13&lt;0,"-",N20/C13)),"",(IF(C13&lt;0,"-",N20/C13)))</f>
        <v/>
      </c>
      <c r="P20" s="117"/>
    </row>
    <row r="21" spans="1:16" ht="18" customHeight="1">
      <c r="K21" s="106"/>
      <c r="L21" s="101" t="s">
        <v>141</v>
      </c>
      <c r="M21" s="39"/>
      <c r="N21" s="759" t="str">
        <f>IF(ISERROR(N13-C16),"",(N13-C16))</f>
        <v/>
      </c>
      <c r="O21" s="346" t="str">
        <f>IF(ISERROR(IF(C16&lt;0,"-",N21/C16)),"",(IF(C16&lt;0,"-",N21/C16)))</f>
        <v/>
      </c>
      <c r="P21" s="117"/>
    </row>
    <row r="22" spans="1:16" ht="18" customHeight="1">
      <c r="K22" s="106"/>
      <c r="L22" s="101" t="s">
        <v>142</v>
      </c>
      <c r="M22" s="39"/>
      <c r="N22" s="759" t="str">
        <f>IF(ISERROR(N15-C18),"",(N15-C18))</f>
        <v/>
      </c>
      <c r="O22" s="346" t="str">
        <f>IF(ISERROR(IF(C18&lt;0,"-",N22/C18)),"",(IF(C18&lt;0,"-",N22/C18)))</f>
        <v/>
      </c>
      <c r="P22" s="117"/>
    </row>
    <row r="23" spans="1:16" ht="18" customHeight="1" thickBot="1">
      <c r="K23" s="111"/>
      <c r="L23" s="112"/>
      <c r="M23" s="120"/>
      <c r="N23" s="121"/>
      <c r="O23" s="121"/>
      <c r="P23" s="122"/>
    </row>
    <row r="25" spans="1:16" ht="18" customHeight="1">
      <c r="A25"/>
      <c r="B25"/>
    </row>
    <row r="26" spans="1:16" ht="18" customHeight="1">
      <c r="A26"/>
      <c r="B26"/>
    </row>
    <row r="27" spans="1:16" ht="18" customHeight="1">
      <c r="A27"/>
      <c r="B27"/>
    </row>
    <row r="28" spans="1:16" ht="18" customHeight="1">
      <c r="A28"/>
      <c r="B28"/>
    </row>
    <row r="29" spans="1:16" ht="18" customHeight="1">
      <c r="A29"/>
      <c r="B29"/>
    </row>
    <row r="30" spans="1:16" ht="18" customHeight="1">
      <c r="A30"/>
      <c r="B30"/>
    </row>
  </sheetData>
  <sheetProtection algorithmName="SHA-512" hashValue="iep6NbslQ1tzD4gB4rXGhKWADP/J05MbpPlkblzeg3h4V2LCaqw84Wae1jc/VMKN4YrHIq+LHgyMWDxUBCUZjA==" saltValue="qCj3AqDJzF37NN2oJQctag==" spinCount="100000" sheet="1" objects="1" scenarios="1"/>
  <mergeCells count="23">
    <mergeCell ref="A18:B18"/>
    <mergeCell ref="A10:A12"/>
    <mergeCell ref="A14:A15"/>
    <mergeCell ref="A16:B16"/>
    <mergeCell ref="A13:B13"/>
    <mergeCell ref="N6:O6"/>
    <mergeCell ref="C6:D6"/>
    <mergeCell ref="A8:B9"/>
    <mergeCell ref="C8:C9"/>
    <mergeCell ref="D8:D9"/>
    <mergeCell ref="A7:B7"/>
    <mergeCell ref="L7:M7"/>
    <mergeCell ref="L8:M9"/>
    <mergeCell ref="N8:N9"/>
    <mergeCell ref="O8:O9"/>
    <mergeCell ref="L10:M10"/>
    <mergeCell ref="L19:M19"/>
    <mergeCell ref="L18:M18"/>
    <mergeCell ref="L12:M12"/>
    <mergeCell ref="L13:M13"/>
    <mergeCell ref="L14:M14"/>
    <mergeCell ref="L15:M15"/>
    <mergeCell ref="L11:M11"/>
  </mergeCells>
  <phoneticPr fontId="2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topLeftCell="A16" zoomScale="80" zoomScaleNormal="80" workbookViewId="0">
      <selection activeCell="H7" sqref="H7"/>
    </sheetView>
  </sheetViews>
  <sheetFormatPr defaultRowHeight="18" customHeight="1"/>
  <cols>
    <col min="1" max="1" width="15.625" style="1" customWidth="1"/>
    <col min="2" max="2" width="9.125" style="1" customWidth="1"/>
    <col min="3" max="10" width="11.125" style="1" customWidth="1"/>
    <col min="11" max="11" width="9.125" style="1" customWidth="1"/>
    <col min="12" max="22" width="11.125" style="1" customWidth="1"/>
    <col min="23" max="16384" width="9" style="1"/>
  </cols>
  <sheetData>
    <row r="1" spans="1:18" ht="18" customHeight="1">
      <c r="A1" s="37" t="s">
        <v>374</v>
      </c>
      <c r="B1" s="37"/>
    </row>
    <row r="3" spans="1:18" ht="18" customHeight="1">
      <c r="A3" s="38" t="s">
        <v>341</v>
      </c>
      <c r="B3" s="8"/>
    </row>
    <row r="4" spans="1:18" ht="18" customHeight="1">
      <c r="I4" s="66" t="s">
        <v>259</v>
      </c>
    </row>
    <row r="5" spans="1:18" ht="18" customHeight="1">
      <c r="A5" s="44"/>
      <c r="B5" s="44"/>
      <c r="C5" s="1269">
        <f>⑤決算書入力シート!G5</f>
        <v>0</v>
      </c>
      <c r="D5" s="1269"/>
      <c r="E5" s="1269"/>
      <c r="F5" s="1269"/>
      <c r="G5" s="1269"/>
      <c r="H5" s="1269"/>
      <c r="I5" s="1269"/>
    </row>
    <row r="6" spans="1:18" ht="18" customHeight="1" thickBot="1">
      <c r="A6" s="44"/>
      <c r="B6" s="44"/>
      <c r="C6" s="48" t="s">
        <v>0</v>
      </c>
      <c r="D6" s="140" t="s">
        <v>257</v>
      </c>
      <c r="E6" s="141" t="s">
        <v>258</v>
      </c>
      <c r="F6" s="49" t="s">
        <v>298</v>
      </c>
      <c r="G6" s="47" t="s">
        <v>336</v>
      </c>
      <c r="H6" s="47" t="s">
        <v>337</v>
      </c>
      <c r="I6" s="20" t="s">
        <v>338</v>
      </c>
    </row>
    <row r="7" spans="1:18" ht="18" customHeight="1" thickBot="1">
      <c r="A7" s="1270" t="s">
        <v>96</v>
      </c>
      <c r="B7" s="1271"/>
      <c r="C7" s="791">
        <f>⑤決算書入力シート!G7</f>
        <v>0</v>
      </c>
      <c r="D7" s="792"/>
      <c r="E7" s="360" t="str">
        <f>IF(ISERROR(C7/D7),"",(C7/D7))</f>
        <v/>
      </c>
      <c r="F7" s="361">
        <f>SUM(⑧目標売上・利益の検証シート!C10:C12)</f>
        <v>0</v>
      </c>
      <c r="G7" s="362" t="str">
        <f>IF(ISERROR(F7/C$7),"",(F7/C$7))</f>
        <v/>
      </c>
      <c r="H7" s="793">
        <f>IF(ISERROR(C7-F7),"",(C7-F7))</f>
        <v>0</v>
      </c>
      <c r="I7" s="363" t="str">
        <f>IF(ISERROR(H7/C$7),"",(H7/C$7))</f>
        <v/>
      </c>
    </row>
    <row r="8" spans="1:18" ht="18" customHeight="1">
      <c r="A8" s="44"/>
      <c r="B8" s="44"/>
      <c r="C8" s="45"/>
      <c r="D8" s="45"/>
      <c r="E8" s="45"/>
      <c r="F8" s="46"/>
      <c r="G8" s="4"/>
      <c r="H8" s="4"/>
      <c r="K8" s="38" t="s">
        <v>347</v>
      </c>
    </row>
    <row r="9" spans="1:18" ht="18" customHeight="1">
      <c r="A9" s="44"/>
      <c r="B9" s="44"/>
      <c r="C9" s="45"/>
      <c r="D9" s="45"/>
      <c r="E9" s="45"/>
      <c r="F9" s="46"/>
      <c r="G9" s="4"/>
      <c r="H9" s="4"/>
    </row>
    <row r="10" spans="1:18" ht="18" customHeight="1" thickBot="1">
      <c r="A10" s="1272" t="s">
        <v>339</v>
      </c>
      <c r="B10" s="1273"/>
      <c r="C10" s="1274"/>
      <c r="D10" s="1274"/>
      <c r="E10" s="1274"/>
      <c r="F10" s="1274"/>
      <c r="G10" s="1273"/>
      <c r="H10" s="1274"/>
      <c r="I10" s="1275"/>
      <c r="K10" s="1272" t="s">
        <v>340</v>
      </c>
      <c r="L10" s="1274"/>
      <c r="M10" s="1274"/>
      <c r="N10" s="1274"/>
      <c r="O10" s="1274"/>
      <c r="P10" s="1273"/>
      <c r="Q10" s="1274"/>
      <c r="R10" s="1275"/>
    </row>
    <row r="11" spans="1:18" s="2" customFormat="1" ht="25.5" customHeight="1">
      <c r="A11" s="56" t="s">
        <v>107</v>
      </c>
      <c r="B11" s="57" t="s">
        <v>97</v>
      </c>
      <c r="C11" s="55" t="s">
        <v>0</v>
      </c>
      <c r="D11" s="138" t="s">
        <v>257</v>
      </c>
      <c r="E11" s="139" t="s">
        <v>258</v>
      </c>
      <c r="F11" s="52" t="s">
        <v>298</v>
      </c>
      <c r="G11" s="54" t="s">
        <v>336</v>
      </c>
      <c r="H11" s="53" t="s">
        <v>337</v>
      </c>
      <c r="I11" s="20" t="s">
        <v>338</v>
      </c>
      <c r="K11" s="58" t="s">
        <v>100</v>
      </c>
      <c r="L11" s="21" t="s">
        <v>0</v>
      </c>
      <c r="M11" s="138" t="s">
        <v>257</v>
      </c>
      <c r="N11" s="139" t="s">
        <v>258</v>
      </c>
      <c r="O11" s="19" t="s">
        <v>298</v>
      </c>
      <c r="P11" s="51" t="s">
        <v>346</v>
      </c>
      <c r="Q11" s="21" t="s">
        <v>337</v>
      </c>
      <c r="R11" s="20" t="s">
        <v>338</v>
      </c>
    </row>
    <row r="12" spans="1:18" ht="18" customHeight="1">
      <c r="A12" s="349"/>
      <c r="B12" s="350"/>
      <c r="C12" s="761" t="str">
        <f>IF(B12="","",$C$7*B12)</f>
        <v/>
      </c>
      <c r="D12" s="762"/>
      <c r="E12" s="364" t="str">
        <f>IF(ISERROR(C12/D12),"",(C12/D12))</f>
        <v/>
      </c>
      <c r="F12" s="365" t="str">
        <f>IF(ISERROR(C12*G12),"",(C12*G12))</f>
        <v/>
      </c>
      <c r="G12" s="355"/>
      <c r="H12" s="761" t="str">
        <f>IF(ISERROR(C12-F12),"",(C12-F12))</f>
        <v/>
      </c>
      <c r="I12" s="370" t="str">
        <f>IF(ISERROR(H12/C12),"",(H12/C12))</f>
        <v/>
      </c>
      <c r="K12" s="358"/>
      <c r="L12" s="772" t="str">
        <f>IF(ISERROR(C12*(K12+1)),"",(C12*(K12+1)))</f>
        <v/>
      </c>
      <c r="M12" s="773">
        <f>D12*(K12+1)</f>
        <v>0</v>
      </c>
      <c r="N12" s="380" t="str">
        <f>IF(ISERROR(L12/M12),"",(L12/M12))</f>
        <v/>
      </c>
      <c r="O12" s="381" t="str">
        <f>IF(ISERROR(L12*P12),"",(L12*P12))</f>
        <v/>
      </c>
      <c r="P12" s="359"/>
      <c r="Q12" s="786" t="str">
        <f>IF(ISERROR(L12-O12),"",(L12-O12))</f>
        <v/>
      </c>
      <c r="R12" s="370" t="str">
        <f>IF(ISERROR(Q12/L12),"",(Q12/L12))</f>
        <v/>
      </c>
    </row>
    <row r="13" spans="1:18" ht="18" customHeight="1">
      <c r="A13" s="351"/>
      <c r="B13" s="352"/>
      <c r="C13" s="763" t="str">
        <f t="shared" ref="C13:C21" si="0">IF(B13="","",$C$7*B13)</f>
        <v/>
      </c>
      <c r="D13" s="764"/>
      <c r="E13" s="366" t="str">
        <f t="shared" ref="E13:E20" si="1">IF(ISERROR(C13/D13),"",(C13/D13))</f>
        <v/>
      </c>
      <c r="F13" s="367" t="str">
        <f t="shared" ref="F13:F21" si="2">IF(ISERROR(C13*G13),"",(C13*G13))</f>
        <v/>
      </c>
      <c r="G13" s="356"/>
      <c r="H13" s="763" t="str">
        <f t="shared" ref="H13:H21" si="3">IF(ISERROR(C13-F13),"",(C13-F13))</f>
        <v/>
      </c>
      <c r="I13" s="371" t="str">
        <f t="shared" ref="I13:I22" si="4">IF(ISERROR(H13/C13),"",(H13/C13))</f>
        <v/>
      </c>
      <c r="K13" s="352"/>
      <c r="L13" s="774" t="str">
        <f t="shared" ref="L13:L20" si="5">IF(ISERROR(C13*(K13+1)),"",(C13*(K13+1)))</f>
        <v/>
      </c>
      <c r="M13" s="775">
        <f t="shared" ref="M13:M21" si="6">D13*(K13+1)</f>
        <v>0</v>
      </c>
      <c r="N13" s="382" t="str">
        <f t="shared" ref="N13:N22" si="7">IF(ISERROR(L13/M13),"",(L13/M13))</f>
        <v/>
      </c>
      <c r="O13" s="383" t="str">
        <f t="shared" ref="O13:O20" si="8">IF(ISERROR(L13*P13),"",(L13*P13))</f>
        <v/>
      </c>
      <c r="P13" s="356"/>
      <c r="Q13" s="787" t="str">
        <f t="shared" ref="Q13:Q21" si="9">IF(ISERROR(L13-O13),"",(L13-O13))</f>
        <v/>
      </c>
      <c r="R13" s="371" t="str">
        <f t="shared" ref="R13:R21" si="10">IF(ISERROR(Q13/L13),"",(Q13/L13))</f>
        <v/>
      </c>
    </row>
    <row r="14" spans="1:18" ht="18" customHeight="1">
      <c r="A14" s="351"/>
      <c r="B14" s="352"/>
      <c r="C14" s="763" t="str">
        <f t="shared" si="0"/>
        <v/>
      </c>
      <c r="D14" s="764"/>
      <c r="E14" s="366" t="str">
        <f t="shared" si="1"/>
        <v/>
      </c>
      <c r="F14" s="367" t="str">
        <f t="shared" si="2"/>
        <v/>
      </c>
      <c r="G14" s="356"/>
      <c r="H14" s="763" t="str">
        <f t="shared" si="3"/>
        <v/>
      </c>
      <c r="I14" s="371" t="str">
        <f t="shared" si="4"/>
        <v/>
      </c>
      <c r="K14" s="352"/>
      <c r="L14" s="774" t="str">
        <f t="shared" si="5"/>
        <v/>
      </c>
      <c r="M14" s="775">
        <f t="shared" si="6"/>
        <v>0</v>
      </c>
      <c r="N14" s="382" t="str">
        <f t="shared" si="7"/>
        <v/>
      </c>
      <c r="O14" s="383" t="str">
        <f t="shared" si="8"/>
        <v/>
      </c>
      <c r="P14" s="356"/>
      <c r="Q14" s="787" t="str">
        <f t="shared" si="9"/>
        <v/>
      </c>
      <c r="R14" s="371" t="str">
        <f t="shared" si="10"/>
        <v/>
      </c>
    </row>
    <row r="15" spans="1:18" ht="18" customHeight="1">
      <c r="A15" s="351"/>
      <c r="B15" s="352"/>
      <c r="C15" s="763" t="str">
        <f t="shared" si="0"/>
        <v/>
      </c>
      <c r="D15" s="764"/>
      <c r="E15" s="366" t="str">
        <f t="shared" si="1"/>
        <v/>
      </c>
      <c r="F15" s="367" t="str">
        <f t="shared" si="2"/>
        <v/>
      </c>
      <c r="G15" s="356"/>
      <c r="H15" s="763" t="str">
        <f t="shared" si="3"/>
        <v/>
      </c>
      <c r="I15" s="371" t="str">
        <f t="shared" si="4"/>
        <v/>
      </c>
      <c r="K15" s="352"/>
      <c r="L15" s="774" t="str">
        <f t="shared" si="5"/>
        <v/>
      </c>
      <c r="M15" s="775">
        <f t="shared" si="6"/>
        <v>0</v>
      </c>
      <c r="N15" s="382" t="str">
        <f t="shared" si="7"/>
        <v/>
      </c>
      <c r="O15" s="383" t="str">
        <f t="shared" si="8"/>
        <v/>
      </c>
      <c r="P15" s="356"/>
      <c r="Q15" s="787" t="str">
        <f t="shared" si="9"/>
        <v/>
      </c>
      <c r="R15" s="371" t="str">
        <f t="shared" si="10"/>
        <v/>
      </c>
    </row>
    <row r="16" spans="1:18" ht="18" customHeight="1">
      <c r="A16" s="351"/>
      <c r="B16" s="352"/>
      <c r="C16" s="763" t="str">
        <f t="shared" si="0"/>
        <v/>
      </c>
      <c r="D16" s="764"/>
      <c r="E16" s="366" t="str">
        <f t="shared" si="1"/>
        <v/>
      </c>
      <c r="F16" s="367" t="str">
        <f t="shared" si="2"/>
        <v/>
      </c>
      <c r="G16" s="356"/>
      <c r="H16" s="763" t="str">
        <f t="shared" si="3"/>
        <v/>
      </c>
      <c r="I16" s="371" t="str">
        <f t="shared" si="4"/>
        <v/>
      </c>
      <c r="K16" s="352"/>
      <c r="L16" s="774" t="str">
        <f t="shared" si="5"/>
        <v/>
      </c>
      <c r="M16" s="775">
        <f t="shared" si="6"/>
        <v>0</v>
      </c>
      <c r="N16" s="382" t="str">
        <f t="shared" si="7"/>
        <v/>
      </c>
      <c r="O16" s="383" t="str">
        <f t="shared" si="8"/>
        <v/>
      </c>
      <c r="P16" s="356"/>
      <c r="Q16" s="787" t="str">
        <f t="shared" si="9"/>
        <v/>
      </c>
      <c r="R16" s="371" t="str">
        <f t="shared" si="10"/>
        <v/>
      </c>
    </row>
    <row r="17" spans="1:18" ht="18" customHeight="1">
      <c r="A17" s="351"/>
      <c r="B17" s="352"/>
      <c r="C17" s="763" t="str">
        <f t="shared" si="0"/>
        <v/>
      </c>
      <c r="D17" s="764"/>
      <c r="E17" s="366" t="str">
        <f t="shared" si="1"/>
        <v/>
      </c>
      <c r="F17" s="367" t="str">
        <f t="shared" si="2"/>
        <v/>
      </c>
      <c r="G17" s="356"/>
      <c r="H17" s="763" t="str">
        <f t="shared" si="3"/>
        <v/>
      </c>
      <c r="I17" s="371" t="str">
        <f t="shared" si="4"/>
        <v/>
      </c>
      <c r="K17" s="352"/>
      <c r="L17" s="774" t="str">
        <f t="shared" si="5"/>
        <v/>
      </c>
      <c r="M17" s="775">
        <f t="shared" si="6"/>
        <v>0</v>
      </c>
      <c r="N17" s="382" t="str">
        <f t="shared" si="7"/>
        <v/>
      </c>
      <c r="O17" s="383" t="str">
        <f t="shared" si="8"/>
        <v/>
      </c>
      <c r="P17" s="356"/>
      <c r="Q17" s="787" t="str">
        <f t="shared" si="9"/>
        <v/>
      </c>
      <c r="R17" s="371" t="str">
        <f t="shared" si="10"/>
        <v/>
      </c>
    </row>
    <row r="18" spans="1:18" ht="18" customHeight="1">
      <c r="A18" s="351"/>
      <c r="B18" s="352"/>
      <c r="C18" s="763" t="str">
        <f t="shared" si="0"/>
        <v/>
      </c>
      <c r="D18" s="764"/>
      <c r="E18" s="366" t="str">
        <f t="shared" si="1"/>
        <v/>
      </c>
      <c r="F18" s="367" t="str">
        <f t="shared" si="2"/>
        <v/>
      </c>
      <c r="G18" s="356"/>
      <c r="H18" s="763" t="str">
        <f t="shared" si="3"/>
        <v/>
      </c>
      <c r="I18" s="371" t="str">
        <f t="shared" si="4"/>
        <v/>
      </c>
      <c r="K18" s="352"/>
      <c r="L18" s="774" t="str">
        <f t="shared" si="5"/>
        <v/>
      </c>
      <c r="M18" s="775">
        <f t="shared" si="6"/>
        <v>0</v>
      </c>
      <c r="N18" s="382" t="str">
        <f t="shared" si="7"/>
        <v/>
      </c>
      <c r="O18" s="383" t="str">
        <f t="shared" si="8"/>
        <v/>
      </c>
      <c r="P18" s="356"/>
      <c r="Q18" s="787" t="str">
        <f t="shared" si="9"/>
        <v/>
      </c>
      <c r="R18" s="371" t="str">
        <f t="shared" si="10"/>
        <v/>
      </c>
    </row>
    <row r="19" spans="1:18" ht="18" customHeight="1">
      <c r="A19" s="351"/>
      <c r="B19" s="352"/>
      <c r="C19" s="763" t="str">
        <f t="shared" si="0"/>
        <v/>
      </c>
      <c r="D19" s="764"/>
      <c r="E19" s="366" t="str">
        <f t="shared" si="1"/>
        <v/>
      </c>
      <c r="F19" s="367" t="str">
        <f t="shared" si="2"/>
        <v/>
      </c>
      <c r="G19" s="356"/>
      <c r="H19" s="763" t="str">
        <f t="shared" si="3"/>
        <v/>
      </c>
      <c r="I19" s="371" t="str">
        <f t="shared" si="4"/>
        <v/>
      </c>
      <c r="K19" s="352"/>
      <c r="L19" s="774" t="str">
        <f t="shared" si="5"/>
        <v/>
      </c>
      <c r="M19" s="775">
        <f t="shared" si="6"/>
        <v>0</v>
      </c>
      <c r="N19" s="382" t="str">
        <f t="shared" si="7"/>
        <v/>
      </c>
      <c r="O19" s="383" t="str">
        <f t="shared" si="8"/>
        <v/>
      </c>
      <c r="P19" s="356"/>
      <c r="Q19" s="787" t="str">
        <f t="shared" si="9"/>
        <v/>
      </c>
      <c r="R19" s="371" t="str">
        <f>IF(ISERROR(Q19/L19),"",(Q19/L19))</f>
        <v/>
      </c>
    </row>
    <row r="20" spans="1:18" ht="18" customHeight="1">
      <c r="A20" s="351"/>
      <c r="B20" s="352"/>
      <c r="C20" s="763" t="str">
        <f t="shared" si="0"/>
        <v/>
      </c>
      <c r="D20" s="764"/>
      <c r="E20" s="366" t="str">
        <f t="shared" si="1"/>
        <v/>
      </c>
      <c r="F20" s="367" t="str">
        <f t="shared" si="2"/>
        <v/>
      </c>
      <c r="G20" s="356"/>
      <c r="H20" s="763" t="str">
        <f t="shared" si="3"/>
        <v/>
      </c>
      <c r="I20" s="371" t="str">
        <f t="shared" si="4"/>
        <v/>
      </c>
      <c r="K20" s="352"/>
      <c r="L20" s="774" t="str">
        <f t="shared" si="5"/>
        <v/>
      </c>
      <c r="M20" s="775">
        <f t="shared" si="6"/>
        <v>0</v>
      </c>
      <c r="N20" s="382" t="str">
        <f t="shared" si="7"/>
        <v/>
      </c>
      <c r="O20" s="383" t="str">
        <f t="shared" si="8"/>
        <v/>
      </c>
      <c r="P20" s="356"/>
      <c r="Q20" s="787" t="str">
        <f t="shared" si="9"/>
        <v/>
      </c>
      <c r="R20" s="371" t="str">
        <f t="shared" si="10"/>
        <v/>
      </c>
    </row>
    <row r="21" spans="1:18" ht="18" customHeight="1" thickBot="1">
      <c r="A21" s="353"/>
      <c r="B21" s="354"/>
      <c r="C21" s="765" t="str">
        <f t="shared" si="0"/>
        <v/>
      </c>
      <c r="D21" s="766"/>
      <c r="E21" s="368" t="str">
        <f>IF(ISERROR(C21/D21),"",(C21/D21))</f>
        <v/>
      </c>
      <c r="F21" s="369" t="str">
        <f t="shared" si="2"/>
        <v/>
      </c>
      <c r="G21" s="357"/>
      <c r="H21" s="765" t="str">
        <f t="shared" si="3"/>
        <v/>
      </c>
      <c r="I21" s="372" t="str">
        <f t="shared" si="4"/>
        <v/>
      </c>
      <c r="K21" s="354"/>
      <c r="L21" s="776" t="str">
        <f>IF(ISERROR(C21*(K21+1)),"",(C21*(K21+1)))</f>
        <v/>
      </c>
      <c r="M21" s="777">
        <f t="shared" si="6"/>
        <v>0</v>
      </c>
      <c r="N21" s="384" t="str">
        <f t="shared" si="7"/>
        <v/>
      </c>
      <c r="O21" s="385" t="str">
        <f>IF(ISERROR(L21*P21),"",(L21*P21))</f>
        <v/>
      </c>
      <c r="P21" s="357"/>
      <c r="Q21" s="788" t="str">
        <f t="shared" si="9"/>
        <v/>
      </c>
      <c r="R21" s="372" t="str">
        <f t="shared" si="10"/>
        <v/>
      </c>
    </row>
    <row r="22" spans="1:18" ht="18" customHeight="1" thickBot="1">
      <c r="A22" s="5" t="s">
        <v>98</v>
      </c>
      <c r="B22" s="373">
        <f>SUM(B12:B21)</f>
        <v>0</v>
      </c>
      <c r="C22" s="767">
        <f>SUM(C12:C21)</f>
        <v>0</v>
      </c>
      <c r="D22" s="768">
        <f>SUM(D12:D21)</f>
        <v>0</v>
      </c>
      <c r="E22" s="375" t="str">
        <f>IF(ISERROR(C22/D22),"",(C22/D22))</f>
        <v/>
      </c>
      <c r="F22" s="374">
        <f>SUM(F12:F21)</f>
        <v>0</v>
      </c>
      <c r="G22" s="376" t="str">
        <f>IF(ISERROR(F22/C22),"",(F22/C22))</f>
        <v/>
      </c>
      <c r="H22" s="767">
        <f t="shared" ref="H22" si="11">C22-F22</f>
        <v>0</v>
      </c>
      <c r="I22" s="377" t="str">
        <f t="shared" si="4"/>
        <v/>
      </c>
      <c r="K22" s="123" t="s">
        <v>98</v>
      </c>
      <c r="L22" s="778">
        <f>SUM(L12:L21)</f>
        <v>0</v>
      </c>
      <c r="M22" s="779">
        <f>SUM(M12:M21)</f>
        <v>0</v>
      </c>
      <c r="N22" s="387" t="str">
        <f t="shared" si="7"/>
        <v/>
      </c>
      <c r="O22" s="386">
        <f>SUM(O12:O21)</f>
        <v>0</v>
      </c>
      <c r="P22" s="398" t="str">
        <f>IF(ISERROR(O22/L22),"",(O22/L22))</f>
        <v/>
      </c>
      <c r="Q22" s="778">
        <f>SUM(Q12:Q21)</f>
        <v>0</v>
      </c>
      <c r="R22" s="394" t="str">
        <f>IF(ISERROR(Q22/L22),"",(Q22/L22))</f>
        <v/>
      </c>
    </row>
    <row r="23" spans="1:18" ht="18" customHeight="1" thickBot="1">
      <c r="A23" s="44"/>
      <c r="B23" s="378" t="s">
        <v>2</v>
      </c>
      <c r="C23" s="769">
        <f>C7-C22</f>
        <v>0</v>
      </c>
      <c r="D23" s="770">
        <f t="shared" ref="D23" si="12">D7-D22</f>
        <v>0</v>
      </c>
      <c r="E23" s="379" t="str">
        <f>IF(ISERROR(E7-E22),"",(E7-E22))</f>
        <v/>
      </c>
      <c r="F23" s="379">
        <f>IF(ISERROR(F7-F22),"",(F7-F22))</f>
        <v>0</v>
      </c>
      <c r="G23" s="559" t="str">
        <f>IF(ISERROR(G7-G22),"",(G7-G22))</f>
        <v/>
      </c>
      <c r="H23" s="771">
        <f>IF(ISERROR(H7-H22),"",(H7-H22))</f>
        <v>0</v>
      </c>
      <c r="I23" s="559" t="str">
        <f>IF(ISERROR(I7-I22),"",(I7-I22))</f>
        <v/>
      </c>
      <c r="K23" s="142" t="s">
        <v>101</v>
      </c>
      <c r="L23" s="780">
        <f>L22-C22</f>
        <v>0</v>
      </c>
      <c r="M23" s="781">
        <f t="shared" ref="M23" si="13">M22-D22</f>
        <v>0</v>
      </c>
      <c r="N23" s="389" t="str">
        <f>IF(ISERROR(N22-E22),"",(N22-E22))</f>
        <v/>
      </c>
      <c r="O23" s="388">
        <f>O22-F22</f>
        <v>0</v>
      </c>
      <c r="P23" s="399" t="str">
        <f>IF(ISERROR(P22-G22),"",(P22-G22))</f>
        <v/>
      </c>
      <c r="Q23" s="789">
        <f>Q22-H22</f>
        <v>0</v>
      </c>
      <c r="R23" s="395" t="str">
        <f>IF(ISERROR(R22-I22),"",(R22-I22))</f>
        <v/>
      </c>
    </row>
    <row r="24" spans="1:18" ht="18" customHeight="1">
      <c r="A24" s="44"/>
      <c r="B24" s="44"/>
      <c r="C24" s="45"/>
      <c r="D24" s="45"/>
      <c r="E24" s="45"/>
      <c r="F24" s="46"/>
      <c r="G24" s="4"/>
      <c r="H24" s="4"/>
      <c r="K24" s="50" t="s">
        <v>143</v>
      </c>
      <c r="L24" s="782" t="str">
        <f>⑧目標売上・利益の検証シート!N8</f>
        <v/>
      </c>
      <c r="M24" s="783"/>
      <c r="N24" s="391"/>
      <c r="O24" s="390" t="str">
        <f>⑧目標売上・利益の検証シート!N10</f>
        <v/>
      </c>
      <c r="P24" s="396" t="str">
        <f>IF(ISERROR(O24/L24),"",(O24/L24))</f>
        <v/>
      </c>
      <c r="Q24" s="790" t="str">
        <f>IF(ISERROR(L24-O24),"",(L24-O24))</f>
        <v/>
      </c>
      <c r="R24" s="396" t="str">
        <f>IF(ISERROR(Q24/L24),"",(Q24/L24))</f>
        <v/>
      </c>
    </row>
    <row r="25" spans="1:18" ht="18" customHeight="1">
      <c r="I25" s="1276" t="s">
        <v>348</v>
      </c>
      <c r="J25" s="1277"/>
      <c r="K25" s="125" t="s">
        <v>144</v>
      </c>
      <c r="L25" s="784" t="str">
        <f>IF(ISERROR(L22-L24),"",(L22-L24))</f>
        <v/>
      </c>
      <c r="M25" s="785"/>
      <c r="N25" s="393"/>
      <c r="O25" s="392" t="str">
        <f t="shared" ref="O25:R25" si="14">IF(ISERROR(O22-O24),"",(O22-O24))</f>
        <v/>
      </c>
      <c r="P25" s="397" t="str">
        <f t="shared" si="14"/>
        <v/>
      </c>
      <c r="Q25" s="784" t="str">
        <f t="shared" si="14"/>
        <v/>
      </c>
      <c r="R25" s="397" t="str">
        <f t="shared" si="14"/>
        <v/>
      </c>
    </row>
    <row r="26" spans="1:18" ht="11.25" customHeight="1">
      <c r="K26" s="31"/>
      <c r="L26" s="31"/>
      <c r="M26" s="31"/>
      <c r="N26" s="31"/>
      <c r="O26" s="31"/>
      <c r="P26" s="124"/>
      <c r="Q26" s="31"/>
      <c r="R26" s="65"/>
    </row>
    <row r="27" spans="1:18" ht="15" customHeight="1">
      <c r="A27" s="59" t="s">
        <v>344</v>
      </c>
      <c r="B27" s="60"/>
      <c r="C27" s="61"/>
      <c r="D27" s="61"/>
      <c r="E27" s="61"/>
      <c r="F27" s="62"/>
      <c r="G27" s="63"/>
      <c r="H27" s="63"/>
      <c r="I27" s="64"/>
      <c r="K27" s="59" t="s">
        <v>94</v>
      </c>
      <c r="L27" s="64"/>
      <c r="M27" s="64"/>
      <c r="N27" s="64"/>
      <c r="O27" s="64"/>
      <c r="P27" s="64"/>
      <c r="Q27" s="64"/>
      <c r="R27" s="64"/>
    </row>
    <row r="28" spans="1:18" ht="15" customHeight="1">
      <c r="A28" s="59" t="s">
        <v>260</v>
      </c>
      <c r="B28" s="60"/>
      <c r="C28" s="61"/>
      <c r="D28" s="61"/>
      <c r="E28" s="61"/>
      <c r="F28" s="62"/>
      <c r="G28" s="63"/>
      <c r="H28" s="63"/>
      <c r="I28" s="64"/>
      <c r="K28" s="59" t="s">
        <v>343</v>
      </c>
      <c r="L28" s="64"/>
      <c r="M28" s="64"/>
      <c r="N28" s="64"/>
      <c r="O28" s="64"/>
      <c r="P28" s="64"/>
      <c r="Q28" s="64"/>
      <c r="R28" s="64"/>
    </row>
    <row r="29" spans="1:18" ht="15" customHeight="1">
      <c r="A29" s="59" t="s">
        <v>345</v>
      </c>
      <c r="B29" s="60"/>
      <c r="C29" s="61"/>
      <c r="D29" s="61"/>
      <c r="E29" s="61"/>
      <c r="F29" s="62"/>
      <c r="G29" s="63"/>
      <c r="H29" s="63"/>
      <c r="I29" s="64"/>
      <c r="K29" s="59" t="s">
        <v>145</v>
      </c>
      <c r="L29" s="64"/>
      <c r="M29" s="64"/>
      <c r="N29" s="64"/>
      <c r="O29" s="64"/>
      <c r="P29" s="64"/>
      <c r="Q29" s="64"/>
      <c r="R29" s="64"/>
    </row>
    <row r="30" spans="1:18" ht="15" customHeight="1">
      <c r="A30" s="59" t="s">
        <v>99</v>
      </c>
      <c r="B30" s="60"/>
      <c r="C30" s="61"/>
      <c r="D30" s="61"/>
      <c r="E30" s="61"/>
      <c r="F30" s="62"/>
      <c r="G30" s="63"/>
      <c r="H30" s="63"/>
      <c r="I30" s="64"/>
      <c r="K30" s="59"/>
      <c r="L30" s="64"/>
      <c r="M30" s="64"/>
      <c r="N30" s="64"/>
      <c r="O30" s="64"/>
      <c r="P30" s="64"/>
      <c r="Q30" s="64"/>
      <c r="R30" s="64"/>
    </row>
    <row r="31" spans="1:18" ht="18" customHeight="1">
      <c r="K31" s="126"/>
      <c r="L31" s="3"/>
      <c r="M31" s="3"/>
      <c r="N31" s="3"/>
      <c r="O31" s="3"/>
      <c r="P31" s="3"/>
      <c r="Q31" s="3"/>
      <c r="R31" s="3"/>
    </row>
    <row r="32" spans="1:18" ht="18" customHeight="1">
      <c r="A32" s="38" t="s">
        <v>13</v>
      </c>
      <c r="B32" s="8"/>
    </row>
    <row r="34" spans="1:20" ht="18" customHeight="1" thickBot="1">
      <c r="B34" s="1" t="s">
        <v>95</v>
      </c>
      <c r="K34" s="6" t="s">
        <v>342</v>
      </c>
      <c r="L34" s="6"/>
      <c r="M34" s="6"/>
      <c r="N34" s="6"/>
      <c r="O34" s="6"/>
      <c r="P34" s="6"/>
      <c r="Q34" s="6"/>
      <c r="R34" s="6"/>
    </row>
    <row r="35" spans="1:20" ht="18" customHeight="1">
      <c r="A35" s="117"/>
      <c r="B35" s="1259"/>
      <c r="C35" s="1260"/>
      <c r="D35" s="1260"/>
      <c r="E35" s="1260"/>
      <c r="F35" s="1260"/>
      <c r="G35" s="1260"/>
      <c r="H35" s="1260"/>
      <c r="I35" s="1261"/>
      <c r="K35" s="1259"/>
      <c r="L35" s="1260"/>
      <c r="M35" s="1260"/>
      <c r="N35" s="1260"/>
      <c r="O35" s="1260"/>
      <c r="P35" s="1260"/>
      <c r="Q35" s="1260"/>
      <c r="R35" s="1261"/>
    </row>
    <row r="36" spans="1:20" ht="18" customHeight="1">
      <c r="A36" s="137"/>
      <c r="B36" s="1262"/>
      <c r="C36" s="1268"/>
      <c r="D36" s="1268"/>
      <c r="E36" s="1268"/>
      <c r="F36" s="1268"/>
      <c r="G36" s="1268"/>
      <c r="H36" s="1268"/>
      <c r="I36" s="1264"/>
      <c r="J36" s="136"/>
      <c r="K36" s="1262"/>
      <c r="L36" s="1263"/>
      <c r="M36" s="1263"/>
      <c r="N36" s="1263"/>
      <c r="O36" s="1263"/>
      <c r="P36" s="1263"/>
      <c r="Q36" s="1263"/>
      <c r="R36" s="1264"/>
    </row>
    <row r="37" spans="1:20" ht="18" customHeight="1" thickBot="1">
      <c r="A37" s="137"/>
      <c r="B37" s="1265"/>
      <c r="C37" s="1266"/>
      <c r="D37" s="1266"/>
      <c r="E37" s="1266"/>
      <c r="F37" s="1266"/>
      <c r="G37" s="1266"/>
      <c r="H37" s="1266"/>
      <c r="I37" s="1267"/>
      <c r="J37" s="136"/>
      <c r="K37" s="1265"/>
      <c r="L37" s="1266"/>
      <c r="M37" s="1266"/>
      <c r="N37" s="1266"/>
      <c r="O37" s="1266"/>
      <c r="P37" s="1266"/>
      <c r="Q37" s="1266"/>
      <c r="R37" s="1267"/>
    </row>
    <row r="38" spans="1:20" s="3" customFormat="1" ht="18" customHeight="1">
      <c r="J38"/>
      <c r="K38"/>
      <c r="L38"/>
      <c r="M38"/>
      <c r="N38"/>
      <c r="O38" s="7"/>
      <c r="P38" s="7"/>
      <c r="Q38" s="7"/>
      <c r="R38" s="7"/>
      <c r="S38" s="7"/>
      <c r="T38" s="7"/>
    </row>
  </sheetData>
  <sheetProtection algorithmName="SHA-512" hashValue="0KIm7/aDAnT8cYek3adXCkkTMebH1+k8y36ai5NJfj4pBdTv+Qgeq9HhlNiZlcpdKR+hm4xaoo0Z5B5WljlpIA==" saltValue="1PeI+UrGpKM9+eMaGcXymQ==" spinCount="100000" sheet="1" objects="1" scenarios="1"/>
  <mergeCells count="7">
    <mergeCell ref="K35:R37"/>
    <mergeCell ref="B35:I37"/>
    <mergeCell ref="C5:I5"/>
    <mergeCell ref="A7:B7"/>
    <mergeCell ref="A10:I10"/>
    <mergeCell ref="K10:R10"/>
    <mergeCell ref="I25:J2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="80" zoomScaleNormal="80" workbookViewId="0">
      <selection activeCell="L25" sqref="L25"/>
    </sheetView>
  </sheetViews>
  <sheetFormatPr defaultRowHeight="18" customHeight="1"/>
  <cols>
    <col min="1" max="1" width="3.75" style="155" customWidth="1"/>
    <col min="2" max="2" width="8.25" style="155" customWidth="1"/>
    <col min="3" max="3" width="27.125" style="155" customWidth="1"/>
    <col min="4" max="4" width="9" style="155"/>
    <col min="5" max="10" width="6.625" style="155" customWidth="1"/>
    <col min="11" max="16384" width="9" style="155"/>
  </cols>
  <sheetData>
    <row r="1" spans="1:10" ht="18" customHeight="1">
      <c r="A1" s="1278" t="s">
        <v>368</v>
      </c>
      <c r="B1" s="1278"/>
      <c r="C1" s="1278"/>
      <c r="D1" s="1278"/>
      <c r="E1" s="1278"/>
      <c r="F1" s="1282" t="s">
        <v>334</v>
      </c>
      <c r="G1" s="1283"/>
      <c r="H1" s="1284"/>
      <c r="I1" s="1285"/>
      <c r="J1" s="1286"/>
    </row>
    <row r="3" spans="1:10" ht="18" customHeight="1">
      <c r="A3" s="164" t="s">
        <v>333</v>
      </c>
    </row>
    <row r="4" spans="1:10" ht="18" customHeight="1">
      <c r="A4" s="962"/>
      <c r="B4" s="963"/>
      <c r="C4" s="963"/>
      <c r="D4" s="963"/>
      <c r="E4" s="963"/>
      <c r="F4" s="963"/>
      <c r="G4" s="963"/>
      <c r="H4" s="963"/>
      <c r="I4" s="899"/>
      <c r="J4" s="900"/>
    </row>
    <row r="5" spans="1:10" ht="18" customHeight="1">
      <c r="A5" s="1291"/>
      <c r="B5" s="1292"/>
      <c r="C5" s="1292"/>
      <c r="D5" s="1292"/>
      <c r="E5" s="1292"/>
      <c r="F5" s="1292"/>
      <c r="G5" s="1292"/>
      <c r="H5" s="1292"/>
      <c r="I5" s="1293"/>
      <c r="J5" s="1294"/>
    </row>
    <row r="6" spans="1:10" ht="18" customHeight="1">
      <c r="A6" s="1291"/>
      <c r="B6" s="1292"/>
      <c r="C6" s="1292"/>
      <c r="D6" s="1292"/>
      <c r="E6" s="1292"/>
      <c r="F6" s="1292"/>
      <c r="G6" s="1292"/>
      <c r="H6" s="1292"/>
      <c r="I6" s="1293"/>
      <c r="J6" s="1294"/>
    </row>
    <row r="7" spans="1:10" ht="18" customHeight="1">
      <c r="A7" s="965"/>
      <c r="B7" s="966"/>
      <c r="C7" s="966"/>
      <c r="D7" s="966"/>
      <c r="E7" s="966"/>
      <c r="F7" s="966"/>
      <c r="G7" s="966"/>
      <c r="H7" s="966"/>
      <c r="I7" s="902"/>
      <c r="J7" s="903"/>
    </row>
    <row r="10" spans="1:10" ht="18" customHeight="1">
      <c r="A10" s="164" t="s">
        <v>332</v>
      </c>
    </row>
    <row r="11" spans="1:10" ht="18" customHeight="1">
      <c r="A11" s="962"/>
      <c r="B11" s="963"/>
      <c r="C11" s="963"/>
      <c r="D11" s="963"/>
      <c r="E11" s="963"/>
      <c r="F11" s="963"/>
      <c r="G11" s="963"/>
      <c r="H11" s="963"/>
      <c r="I11" s="899"/>
      <c r="J11" s="900"/>
    </row>
    <row r="12" spans="1:10" ht="18" customHeight="1">
      <c r="A12" s="1291"/>
      <c r="B12" s="1292"/>
      <c r="C12" s="1292"/>
      <c r="D12" s="1292"/>
      <c r="E12" s="1292"/>
      <c r="F12" s="1292"/>
      <c r="G12" s="1292"/>
      <c r="H12" s="1292"/>
      <c r="I12" s="1293"/>
      <c r="J12" s="1294"/>
    </row>
    <row r="13" spans="1:10" ht="18" customHeight="1">
      <c r="A13" s="1291"/>
      <c r="B13" s="1292"/>
      <c r="C13" s="1292"/>
      <c r="D13" s="1292"/>
      <c r="E13" s="1292"/>
      <c r="F13" s="1292"/>
      <c r="G13" s="1292"/>
      <c r="H13" s="1292"/>
      <c r="I13" s="1293"/>
      <c r="J13" s="1294"/>
    </row>
    <row r="14" spans="1:10" ht="18" customHeight="1">
      <c r="A14" s="965"/>
      <c r="B14" s="966"/>
      <c r="C14" s="966"/>
      <c r="D14" s="966"/>
      <c r="E14" s="966"/>
      <c r="F14" s="966"/>
      <c r="G14" s="966"/>
      <c r="H14" s="966"/>
      <c r="I14" s="902"/>
      <c r="J14" s="903"/>
    </row>
    <row r="17" spans="1:10" ht="18" customHeight="1">
      <c r="A17" s="164" t="s">
        <v>331</v>
      </c>
    </row>
    <row r="19" spans="1:10" ht="18" customHeight="1">
      <c r="E19" s="1279" t="s">
        <v>330</v>
      </c>
      <c r="F19" s="1296"/>
      <c r="G19" s="1296"/>
      <c r="H19" s="1296"/>
      <c r="I19" s="1296"/>
      <c r="J19" s="1296"/>
    </row>
    <row r="20" spans="1:10" ht="18" customHeight="1">
      <c r="A20" s="1279" t="s">
        <v>329</v>
      </c>
      <c r="B20" s="1279"/>
      <c r="C20" s="1279"/>
      <c r="D20" s="1279" t="s">
        <v>328</v>
      </c>
      <c r="E20" s="1297" t="s">
        <v>327</v>
      </c>
      <c r="F20" s="1298"/>
      <c r="G20" s="1298"/>
      <c r="H20" s="1299"/>
      <c r="I20" s="1280" t="s">
        <v>326</v>
      </c>
      <c r="J20" s="1289" t="s">
        <v>325</v>
      </c>
    </row>
    <row r="21" spans="1:10" ht="18" customHeight="1">
      <c r="A21" s="163" t="s">
        <v>324</v>
      </c>
      <c r="B21" s="163" t="s">
        <v>323</v>
      </c>
      <c r="C21" s="163" t="s">
        <v>322</v>
      </c>
      <c r="D21" s="1295"/>
      <c r="E21" s="156" t="s">
        <v>321</v>
      </c>
      <c r="F21" s="156" t="s">
        <v>320</v>
      </c>
      <c r="G21" s="156" t="s">
        <v>319</v>
      </c>
      <c r="H21" s="162" t="s">
        <v>318</v>
      </c>
      <c r="I21" s="1281"/>
      <c r="J21" s="1290"/>
    </row>
    <row r="22" spans="1:10" ht="61.5" customHeight="1">
      <c r="A22" s="1287">
        <v>1</v>
      </c>
      <c r="B22" s="165"/>
      <c r="C22" s="166"/>
      <c r="D22" s="166"/>
      <c r="E22" s="161"/>
      <c r="F22" s="160"/>
      <c r="G22" s="160"/>
      <c r="H22" s="159"/>
      <c r="I22" s="158"/>
      <c r="J22" s="157"/>
    </row>
    <row r="23" spans="1:10" ht="18" customHeight="1">
      <c r="A23" s="1288"/>
      <c r="B23" s="156" t="s">
        <v>317</v>
      </c>
      <c r="C23" s="907"/>
      <c r="D23" s="907"/>
      <c r="E23" s="167"/>
      <c r="F23" s="168"/>
      <c r="G23" s="168"/>
      <c r="H23" s="169"/>
      <c r="I23" s="170"/>
      <c r="J23" s="171"/>
    </row>
    <row r="24" spans="1:10" ht="61.5" customHeight="1">
      <c r="A24" s="1287">
        <v>2</v>
      </c>
      <c r="B24" s="165"/>
      <c r="C24" s="166"/>
      <c r="D24" s="166"/>
      <c r="E24" s="161"/>
      <c r="F24" s="160"/>
      <c r="G24" s="160"/>
      <c r="H24" s="159"/>
      <c r="I24" s="158"/>
      <c r="J24" s="157"/>
    </row>
    <row r="25" spans="1:10" ht="18" customHeight="1">
      <c r="A25" s="1288"/>
      <c r="B25" s="156" t="s">
        <v>317</v>
      </c>
      <c r="C25" s="907"/>
      <c r="D25" s="907"/>
      <c r="E25" s="167"/>
      <c r="F25" s="168"/>
      <c r="G25" s="168"/>
      <c r="H25" s="169"/>
      <c r="I25" s="170"/>
      <c r="J25" s="171"/>
    </row>
    <row r="26" spans="1:10" ht="61.5" customHeight="1">
      <c r="A26" s="1287">
        <v>3</v>
      </c>
      <c r="B26" s="165"/>
      <c r="C26" s="166"/>
      <c r="D26" s="166"/>
      <c r="E26" s="161"/>
      <c r="F26" s="160"/>
      <c r="G26" s="160"/>
      <c r="H26" s="159"/>
      <c r="I26" s="158"/>
      <c r="J26" s="157"/>
    </row>
    <row r="27" spans="1:10" ht="18" customHeight="1">
      <c r="A27" s="1288"/>
      <c r="B27" s="156" t="s">
        <v>316</v>
      </c>
      <c r="C27" s="907"/>
      <c r="D27" s="907"/>
      <c r="E27" s="167"/>
      <c r="F27" s="168"/>
      <c r="G27" s="168"/>
      <c r="H27" s="169"/>
      <c r="I27" s="170"/>
      <c r="J27" s="171"/>
    </row>
    <row r="28" spans="1:10" ht="61.5" customHeight="1">
      <c r="A28" s="1287">
        <v>4</v>
      </c>
      <c r="B28" s="165"/>
      <c r="C28" s="166"/>
      <c r="D28" s="166"/>
      <c r="E28" s="161"/>
      <c r="F28" s="160"/>
      <c r="G28" s="160"/>
      <c r="H28" s="159"/>
      <c r="I28" s="158"/>
      <c r="J28" s="157"/>
    </row>
    <row r="29" spans="1:10" ht="22.5" customHeight="1">
      <c r="A29" s="1288"/>
      <c r="B29" s="156" t="s">
        <v>315</v>
      </c>
      <c r="C29" s="907"/>
      <c r="D29" s="907"/>
      <c r="E29" s="167"/>
      <c r="F29" s="168"/>
      <c r="G29" s="168"/>
      <c r="H29" s="169"/>
      <c r="I29" s="170"/>
      <c r="J29" s="171"/>
    </row>
    <row r="30" spans="1:10" ht="61.5" customHeight="1">
      <c r="A30" s="1287">
        <v>5</v>
      </c>
      <c r="B30" s="165"/>
      <c r="C30" s="166"/>
      <c r="D30" s="166"/>
      <c r="E30" s="161"/>
      <c r="F30" s="160"/>
      <c r="G30" s="160"/>
      <c r="H30" s="159"/>
      <c r="I30" s="158"/>
      <c r="J30" s="157"/>
    </row>
    <row r="31" spans="1:10" ht="18" customHeight="1">
      <c r="A31" s="1288"/>
      <c r="B31" s="156" t="s">
        <v>314</v>
      </c>
      <c r="C31" s="907"/>
      <c r="D31" s="907"/>
      <c r="E31" s="167"/>
      <c r="F31" s="168"/>
      <c r="G31" s="168"/>
      <c r="H31" s="169"/>
      <c r="I31" s="170"/>
      <c r="J31" s="171"/>
    </row>
  </sheetData>
  <mergeCells count="21">
    <mergeCell ref="C31:D31"/>
    <mergeCell ref="C29:D29"/>
    <mergeCell ref="A28:A29"/>
    <mergeCell ref="D20:D21"/>
    <mergeCell ref="E19:J19"/>
    <mergeCell ref="E20:H20"/>
    <mergeCell ref="A26:A27"/>
    <mergeCell ref="C25:D25"/>
    <mergeCell ref="C27:D27"/>
    <mergeCell ref="A24:A25"/>
    <mergeCell ref="A30:A31"/>
    <mergeCell ref="A1:E1"/>
    <mergeCell ref="A20:C20"/>
    <mergeCell ref="C23:D23"/>
    <mergeCell ref="I20:I21"/>
    <mergeCell ref="F1:G1"/>
    <mergeCell ref="H1:J1"/>
    <mergeCell ref="A22:A23"/>
    <mergeCell ref="J20:J21"/>
    <mergeCell ref="A11:J14"/>
    <mergeCell ref="A4:J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showGridLines="0" topLeftCell="A7" zoomScale="90" zoomScaleNormal="90" workbookViewId="0">
      <selection activeCell="H12" sqref="H12"/>
    </sheetView>
  </sheetViews>
  <sheetFormatPr defaultRowHeight="18" customHeight="1"/>
  <cols>
    <col min="1" max="2" width="3.25" style="402" customWidth="1"/>
    <col min="3" max="3" width="21.625" style="401" customWidth="1"/>
    <col min="4" max="4" width="11.125" style="402" customWidth="1"/>
    <col min="5" max="5" width="7.125" style="402" customWidth="1"/>
    <col min="6" max="6" width="11.125" style="402" hidden="1" customWidth="1"/>
    <col min="7" max="7" width="7.125" style="402" hidden="1" customWidth="1"/>
    <col min="8" max="8" width="11.125" style="402" customWidth="1"/>
    <col min="9" max="9" width="7.125" style="402" customWidth="1"/>
    <col min="10" max="10" width="11.125" style="402" customWidth="1"/>
    <col min="11" max="11" width="7.125" style="402" customWidth="1"/>
    <col min="12" max="12" width="11.125" style="402" customWidth="1"/>
    <col min="13" max="13" width="7.125" style="402" customWidth="1"/>
    <col min="14" max="14" width="0" style="402" hidden="1" customWidth="1"/>
    <col min="15" max="15" width="5.625" style="402" hidden="1" customWidth="1"/>
    <col min="16" max="16" width="9" style="402"/>
    <col min="17" max="17" width="10.5" style="402" bestFit="1" customWidth="1"/>
    <col min="18" max="16384" width="9" style="402"/>
  </cols>
  <sheetData>
    <row r="1" spans="1:18" ht="22.5" customHeight="1">
      <c r="A1" s="400" t="s">
        <v>359</v>
      </c>
      <c r="B1" s="401"/>
      <c r="C1" s="402"/>
    </row>
    <row r="2" spans="1:18" ht="18" customHeight="1" thickBot="1">
      <c r="A2" s="403"/>
      <c r="B2" s="403"/>
      <c r="E2" s="402" t="s">
        <v>55</v>
      </c>
      <c r="L2" s="1307" t="s">
        <v>195</v>
      </c>
      <c r="M2" s="1308"/>
    </row>
    <row r="3" spans="1:18" ht="18" customHeight="1">
      <c r="D3" s="1341" t="s">
        <v>3</v>
      </c>
      <c r="E3" s="1342"/>
      <c r="F3" s="1343" t="s">
        <v>4</v>
      </c>
      <c r="G3" s="1344"/>
      <c r="H3" s="1345" t="s">
        <v>5</v>
      </c>
      <c r="I3" s="1346"/>
      <c r="J3" s="1347" t="s">
        <v>6</v>
      </c>
      <c r="K3" s="1348"/>
      <c r="L3" s="1349" t="s">
        <v>7</v>
      </c>
      <c r="M3" s="1350"/>
      <c r="N3" s="1334" t="s">
        <v>8</v>
      </c>
      <c r="O3" s="1335"/>
    </row>
    <row r="4" spans="1:18" ht="18" customHeight="1">
      <c r="D4" s="1360">
        <f>⑤決算書入力シート!G5</f>
        <v>0</v>
      </c>
      <c r="E4" s="1361"/>
      <c r="F4" s="1362" t="s">
        <v>21</v>
      </c>
      <c r="G4" s="1363"/>
      <c r="H4" s="1315"/>
      <c r="I4" s="1164"/>
      <c r="J4" s="1316"/>
      <c r="K4" s="1317"/>
      <c r="L4" s="1318"/>
      <c r="M4" s="1319"/>
      <c r="N4" s="1356" t="s">
        <v>21</v>
      </c>
      <c r="O4" s="1357"/>
    </row>
    <row r="5" spans="1:18" ht="18" customHeight="1">
      <c r="A5" s="1358" t="s">
        <v>0</v>
      </c>
      <c r="B5" s="1358"/>
      <c r="C5" s="1359"/>
      <c r="D5" s="794">
        <f>⑤決算書入力シート!G7</f>
        <v>0</v>
      </c>
      <c r="E5" s="404" t="str">
        <f>IF(ISERROR(D5/D$5),"",(D5/D$5))</f>
        <v/>
      </c>
      <c r="F5" s="405"/>
      <c r="G5" s="406" t="e">
        <f>F5/F$5</f>
        <v>#DIV/0!</v>
      </c>
      <c r="H5" s="802"/>
      <c r="I5" s="407" t="str">
        <f>IF(ISERROR(H5/H$5),"",(H5/H$5))</f>
        <v/>
      </c>
      <c r="J5" s="734"/>
      <c r="K5" s="407" t="str">
        <f>IF(ISERROR(J5/J$5),"",(J5/J$5))</f>
        <v/>
      </c>
      <c r="L5" s="816" t="str">
        <f>⑧目標売上・利益の検証シート!N8</f>
        <v/>
      </c>
      <c r="M5" s="408" t="str">
        <f>IF(ISERROR(L5/L$5),"",(L5/L$5))</f>
        <v/>
      </c>
      <c r="N5" s="409">
        <v>10000</v>
      </c>
      <c r="O5" s="410">
        <f>N5/N$5</f>
        <v>1</v>
      </c>
      <c r="P5" s="411" t="s">
        <v>364</v>
      </c>
      <c r="Q5" s="412" t="s">
        <v>363</v>
      </c>
    </row>
    <row r="6" spans="1:18" ht="18" customHeight="1">
      <c r="A6" s="1364" t="s">
        <v>298</v>
      </c>
      <c r="B6" s="413"/>
      <c r="C6" s="414"/>
      <c r="D6" s="795">
        <f>SUM(D7:D9)</f>
        <v>0</v>
      </c>
      <c r="E6" s="415" t="str">
        <f t="shared" ref="E6:E26" si="0">IF(ISERROR(D6/D$5),"",(D6/D$5))</f>
        <v/>
      </c>
      <c r="F6" s="416"/>
      <c r="G6" s="417" t="e">
        <f t="shared" ref="G6:G26" si="1">F6/F$5</f>
        <v>#DIV/0!</v>
      </c>
      <c r="H6" s="803">
        <f>SUM(H7:H8)</f>
        <v>0</v>
      </c>
      <c r="I6" s="415" t="str">
        <f>IF(ISERROR(H6/H$5),"",(H6/H$5))</f>
        <v/>
      </c>
      <c r="J6" s="795">
        <f>SUM(J7:J8)</f>
        <v>0</v>
      </c>
      <c r="K6" s="415" t="str">
        <f>IF(ISERROR(J6/J$5),"",(J6/J$5))</f>
        <v/>
      </c>
      <c r="L6" s="817" t="str">
        <f>⑧目標売上・利益の検証シート!N10</f>
        <v/>
      </c>
      <c r="M6" s="418" t="str">
        <f>IF(ISERROR(L6/L$5),"",(L6/L$5))</f>
        <v/>
      </c>
      <c r="N6" s="419">
        <f>N5*O6</f>
        <v>6700</v>
      </c>
      <c r="O6" s="420">
        <v>0.67</v>
      </c>
      <c r="P6" s="421" t="e">
        <f>L7+L8</f>
        <v>#VALUE!</v>
      </c>
      <c r="Q6" s="421" t="e">
        <f>L6-P6</f>
        <v>#VALUE!</v>
      </c>
      <c r="R6" s="402" t="s">
        <v>367</v>
      </c>
    </row>
    <row r="7" spans="1:18" ht="18" customHeight="1">
      <c r="A7" s="1364"/>
      <c r="B7" s="1372" t="s">
        <v>351</v>
      </c>
      <c r="C7" s="1373"/>
      <c r="D7" s="796">
        <f>⑤決算書入力シート!P7</f>
        <v>0</v>
      </c>
      <c r="E7" s="422" t="str">
        <f t="shared" si="0"/>
        <v/>
      </c>
      <c r="F7" s="423"/>
      <c r="G7" s="424"/>
      <c r="H7" s="804">
        <f>H5*I7</f>
        <v>0</v>
      </c>
      <c r="I7" s="172"/>
      <c r="J7" s="796">
        <f>J5*K7</f>
        <v>0</v>
      </c>
      <c r="K7" s="172"/>
      <c r="L7" s="818" t="str">
        <f>IF(ISERROR(L$5*M7),"",(L$5*M7))</f>
        <v/>
      </c>
      <c r="M7" s="174"/>
      <c r="N7" s="419"/>
      <c r="O7" s="420"/>
      <c r="P7" s="425" t="s">
        <v>366</v>
      </c>
    </row>
    <row r="8" spans="1:18" ht="18" customHeight="1">
      <c r="A8" s="1365"/>
      <c r="B8" s="1374" t="s">
        <v>352</v>
      </c>
      <c r="C8" s="1375"/>
      <c r="D8" s="797">
        <f>⑤決算書入力シート!P13+⑤決算書入力シート!G17</f>
        <v>0</v>
      </c>
      <c r="E8" s="426" t="str">
        <f t="shared" si="0"/>
        <v/>
      </c>
      <c r="F8" s="427"/>
      <c r="G8" s="428"/>
      <c r="H8" s="805">
        <f>H5*I8</f>
        <v>0</v>
      </c>
      <c r="I8" s="173"/>
      <c r="J8" s="797">
        <f>J5*K8</f>
        <v>0</v>
      </c>
      <c r="K8" s="173"/>
      <c r="L8" s="818" t="str">
        <f>IF(ISERROR(L$5*M8),"",(L$5*M8))</f>
        <v/>
      </c>
      <c r="M8" s="175"/>
      <c r="N8" s="419"/>
      <c r="O8" s="420"/>
      <c r="P8" s="425"/>
    </row>
    <row r="9" spans="1:18" ht="18" customHeight="1">
      <c r="A9" s="1366"/>
      <c r="B9" s="1376" t="s">
        <v>354</v>
      </c>
      <c r="C9" s="1377"/>
      <c r="D9" s="798">
        <f>(⑤決算書入力シート!P17-⑤決算書入力シート!P18)+(⑤決算書入力シート!G9-⑤決算書入力シート!G11)</f>
        <v>0</v>
      </c>
      <c r="E9" s="429" t="str">
        <f t="shared" si="0"/>
        <v/>
      </c>
      <c r="F9" s="430" t="s">
        <v>361</v>
      </c>
      <c r="G9" s="431" t="s">
        <v>361</v>
      </c>
      <c r="H9" s="806" t="s">
        <v>361</v>
      </c>
      <c r="I9" s="432" t="s">
        <v>361</v>
      </c>
      <c r="J9" s="814" t="s">
        <v>361</v>
      </c>
      <c r="K9" s="432" t="s">
        <v>361</v>
      </c>
      <c r="L9" s="819" t="s">
        <v>361</v>
      </c>
      <c r="M9" s="433" t="s">
        <v>362</v>
      </c>
      <c r="N9" s="419"/>
      <c r="O9" s="420"/>
    </row>
    <row r="10" spans="1:18" ht="18" customHeight="1">
      <c r="A10" s="1320" t="s">
        <v>313</v>
      </c>
      <c r="B10" s="1321"/>
      <c r="C10" s="1322"/>
      <c r="D10" s="794">
        <f>D5-D6</f>
        <v>0</v>
      </c>
      <c r="E10" s="404" t="str">
        <f t="shared" si="0"/>
        <v/>
      </c>
      <c r="F10" s="434">
        <f>F5-F6</f>
        <v>0</v>
      </c>
      <c r="G10" s="406" t="e">
        <f t="shared" si="1"/>
        <v>#DIV/0!</v>
      </c>
      <c r="H10" s="807">
        <f>H5-H6</f>
        <v>0</v>
      </c>
      <c r="I10" s="407" t="str">
        <f t="shared" ref="I10:I26" si="2">IF(ISERROR(H10/H$5),"",(H10/H$5))</f>
        <v/>
      </c>
      <c r="J10" s="794">
        <f>J5-J6</f>
        <v>0</v>
      </c>
      <c r="K10" s="407" t="str">
        <f t="shared" ref="K10:K26" si="3">IF(ISERROR(J10/J$5),"",(J10/J$5))</f>
        <v/>
      </c>
      <c r="L10" s="816" t="str">
        <f>IF(ISERROR(L5-L6),"",(L5-L6))</f>
        <v/>
      </c>
      <c r="M10" s="408" t="str">
        <f t="shared" ref="M10:M26" si="4">IF(ISERROR(L10/L$5),"",(L10/L$5))</f>
        <v/>
      </c>
      <c r="N10" s="419">
        <f>N5-N6</f>
        <v>3300</v>
      </c>
      <c r="O10" s="410">
        <f t="shared" ref="O10:O26" si="5">N10/N$5</f>
        <v>0.33</v>
      </c>
      <c r="P10" s="435" t="s">
        <v>365</v>
      </c>
      <c r="Q10" s="412" t="s">
        <v>363</v>
      </c>
    </row>
    <row r="11" spans="1:18" ht="18" customHeight="1">
      <c r="A11" s="1369" t="s">
        <v>353</v>
      </c>
      <c r="B11" s="436"/>
      <c r="C11" s="437"/>
      <c r="D11" s="794">
        <f>SUM(D12:D18)</f>
        <v>0</v>
      </c>
      <c r="E11" s="404" t="str">
        <f t="shared" si="0"/>
        <v/>
      </c>
      <c r="F11" s="434">
        <f>SUM(F12:F18)</f>
        <v>0</v>
      </c>
      <c r="G11" s="406" t="e">
        <f t="shared" si="1"/>
        <v>#DIV/0!</v>
      </c>
      <c r="H11" s="807">
        <f>SUM(H12:H18)</f>
        <v>0</v>
      </c>
      <c r="I11" s="410" t="str">
        <f t="shared" si="2"/>
        <v/>
      </c>
      <c r="J11" s="794">
        <f>SUM(J12:J18)</f>
        <v>0</v>
      </c>
      <c r="K11" s="407" t="str">
        <f t="shared" si="3"/>
        <v/>
      </c>
      <c r="L11" s="816">
        <f>⑧目標売上・利益の検証シート!N12</f>
        <v>0</v>
      </c>
      <c r="M11" s="408" t="str">
        <f t="shared" si="4"/>
        <v/>
      </c>
      <c r="N11" s="409">
        <v>2500</v>
      </c>
      <c r="O11" s="410">
        <f t="shared" si="5"/>
        <v>0.25</v>
      </c>
      <c r="P11" s="421">
        <f>SUM(L12:L18)</f>
        <v>0</v>
      </c>
      <c r="Q11" s="421">
        <f>L11-P11</f>
        <v>0</v>
      </c>
      <c r="R11" s="402" t="s">
        <v>367</v>
      </c>
    </row>
    <row r="12" spans="1:18" ht="18" customHeight="1">
      <c r="A12" s="1370"/>
      <c r="B12" s="1378" t="s">
        <v>355</v>
      </c>
      <c r="C12" s="438" t="s">
        <v>265</v>
      </c>
      <c r="D12" s="796">
        <f>⑤決算書入力シート!P11</f>
        <v>0</v>
      </c>
      <c r="E12" s="422" t="str">
        <f t="shared" si="0"/>
        <v/>
      </c>
      <c r="F12" s="423"/>
      <c r="G12" s="424" t="e">
        <f t="shared" si="1"/>
        <v>#DIV/0!</v>
      </c>
      <c r="H12" s="808"/>
      <c r="I12" s="439" t="str">
        <f t="shared" si="2"/>
        <v/>
      </c>
      <c r="J12" s="736"/>
      <c r="K12" s="440" t="str">
        <f t="shared" si="3"/>
        <v/>
      </c>
      <c r="L12" s="820"/>
      <c r="M12" s="441" t="str">
        <f t="shared" si="4"/>
        <v/>
      </c>
      <c r="N12" s="442">
        <v>1500</v>
      </c>
      <c r="O12" s="439">
        <f t="shared" si="5"/>
        <v>0.15</v>
      </c>
    </row>
    <row r="13" spans="1:18" ht="18" customHeight="1">
      <c r="A13" s="1370"/>
      <c r="B13" s="1379"/>
      <c r="C13" s="443" t="s">
        <v>164</v>
      </c>
      <c r="D13" s="797">
        <f>⑤決算書入力シート!P14</f>
        <v>0</v>
      </c>
      <c r="E13" s="426" t="str">
        <f t="shared" si="0"/>
        <v/>
      </c>
      <c r="F13" s="427"/>
      <c r="G13" s="428" t="e">
        <f t="shared" si="1"/>
        <v>#DIV/0!</v>
      </c>
      <c r="H13" s="809"/>
      <c r="I13" s="444" t="str">
        <f t="shared" si="2"/>
        <v/>
      </c>
      <c r="J13" s="740"/>
      <c r="K13" s="445" t="str">
        <f t="shared" si="3"/>
        <v/>
      </c>
      <c r="L13" s="821"/>
      <c r="M13" s="446" t="str">
        <f t="shared" si="4"/>
        <v/>
      </c>
      <c r="N13" s="447">
        <v>500</v>
      </c>
      <c r="O13" s="444">
        <f t="shared" si="5"/>
        <v>0.05</v>
      </c>
    </row>
    <row r="14" spans="1:18" ht="18" customHeight="1">
      <c r="A14" s="1370"/>
      <c r="B14" s="1380"/>
      <c r="C14" s="448" t="s">
        <v>12</v>
      </c>
      <c r="D14" s="798">
        <f>⑤決算書入力シート!P15</f>
        <v>0</v>
      </c>
      <c r="E14" s="429" t="str">
        <f t="shared" si="0"/>
        <v/>
      </c>
      <c r="F14" s="449"/>
      <c r="G14" s="450"/>
      <c r="H14" s="810"/>
      <c r="I14" s="451" t="str">
        <f t="shared" si="2"/>
        <v/>
      </c>
      <c r="J14" s="738"/>
      <c r="K14" s="452" t="str">
        <f t="shared" si="3"/>
        <v/>
      </c>
      <c r="L14" s="822"/>
      <c r="M14" s="452" t="str">
        <f t="shared" si="4"/>
        <v/>
      </c>
      <c r="N14" s="453"/>
      <c r="O14" s="454"/>
    </row>
    <row r="15" spans="1:18" ht="18" customHeight="1">
      <c r="A15" s="1370"/>
      <c r="B15" s="1379" t="s">
        <v>356</v>
      </c>
      <c r="C15" s="455" t="s">
        <v>357</v>
      </c>
      <c r="D15" s="799">
        <f>⑤決算書入力シート!G14+⑤決算書入力シート!G15</f>
        <v>0</v>
      </c>
      <c r="E15" s="456" t="str">
        <f t="shared" si="0"/>
        <v/>
      </c>
      <c r="F15" s="457"/>
      <c r="G15" s="458" t="e">
        <f t="shared" si="1"/>
        <v>#DIV/0!</v>
      </c>
      <c r="H15" s="811"/>
      <c r="I15" s="459" t="str">
        <f t="shared" si="2"/>
        <v/>
      </c>
      <c r="J15" s="742"/>
      <c r="K15" s="460" t="str">
        <f t="shared" si="3"/>
        <v/>
      </c>
      <c r="L15" s="823"/>
      <c r="M15" s="461" t="str">
        <f t="shared" si="4"/>
        <v/>
      </c>
      <c r="N15" s="453"/>
      <c r="O15" s="454"/>
    </row>
    <row r="16" spans="1:18" ht="18" customHeight="1">
      <c r="A16" s="1370"/>
      <c r="B16" s="1379"/>
      <c r="C16" s="462" t="s">
        <v>164</v>
      </c>
      <c r="D16" s="800">
        <f>⑤決算書入力シート!G16</f>
        <v>0</v>
      </c>
      <c r="E16" s="426" t="str">
        <f t="shared" si="0"/>
        <v/>
      </c>
      <c r="F16" s="463"/>
      <c r="G16" s="428" t="e">
        <f t="shared" si="1"/>
        <v>#DIV/0!</v>
      </c>
      <c r="H16" s="812"/>
      <c r="I16" s="444" t="str">
        <f t="shared" si="2"/>
        <v/>
      </c>
      <c r="J16" s="749"/>
      <c r="K16" s="445" t="str">
        <f t="shared" si="3"/>
        <v/>
      </c>
      <c r="L16" s="824"/>
      <c r="M16" s="446" t="str">
        <f t="shared" si="4"/>
        <v/>
      </c>
      <c r="N16" s="453"/>
      <c r="O16" s="454"/>
    </row>
    <row r="17" spans="1:15" ht="18" customHeight="1">
      <c r="A17" s="1370"/>
      <c r="B17" s="1379"/>
      <c r="C17" s="462" t="s">
        <v>358</v>
      </c>
      <c r="D17" s="800">
        <f>⑤決算書入力シート!G18</f>
        <v>0</v>
      </c>
      <c r="E17" s="464" t="str">
        <f t="shared" si="0"/>
        <v/>
      </c>
      <c r="F17" s="463"/>
      <c r="G17" s="465"/>
      <c r="H17" s="812"/>
      <c r="I17" s="454" t="str">
        <f t="shared" si="2"/>
        <v/>
      </c>
      <c r="J17" s="749"/>
      <c r="K17" s="466" t="str">
        <f t="shared" si="3"/>
        <v/>
      </c>
      <c r="L17" s="824"/>
      <c r="M17" s="467" t="str">
        <f t="shared" si="4"/>
        <v/>
      </c>
      <c r="N17" s="453"/>
      <c r="O17" s="454"/>
    </row>
    <row r="18" spans="1:15" ht="18" customHeight="1">
      <c r="A18" s="1371"/>
      <c r="B18" s="1379"/>
      <c r="C18" s="448" t="s">
        <v>83</v>
      </c>
      <c r="D18" s="798">
        <f>⑤決算書入力シート!G19</f>
        <v>0</v>
      </c>
      <c r="E18" s="429" t="str">
        <f t="shared" si="0"/>
        <v/>
      </c>
      <c r="F18" s="449"/>
      <c r="G18" s="450" t="e">
        <f t="shared" si="1"/>
        <v>#DIV/0!</v>
      </c>
      <c r="H18" s="810"/>
      <c r="I18" s="451" t="str">
        <f t="shared" si="2"/>
        <v/>
      </c>
      <c r="J18" s="738"/>
      <c r="K18" s="468" t="str">
        <f t="shared" si="3"/>
        <v/>
      </c>
      <c r="L18" s="822"/>
      <c r="M18" s="452" t="str">
        <f t="shared" si="4"/>
        <v/>
      </c>
      <c r="N18" s="469">
        <v>1000</v>
      </c>
      <c r="O18" s="451">
        <f t="shared" si="5"/>
        <v>0.1</v>
      </c>
    </row>
    <row r="19" spans="1:15" ht="18" customHeight="1">
      <c r="A19" s="1320" t="s">
        <v>133</v>
      </c>
      <c r="B19" s="1321"/>
      <c r="C19" s="1322"/>
      <c r="D19" s="794">
        <f>D10-D11</f>
        <v>0</v>
      </c>
      <c r="E19" s="404" t="str">
        <f t="shared" si="0"/>
        <v/>
      </c>
      <c r="F19" s="434">
        <f>F10-F11</f>
        <v>0</v>
      </c>
      <c r="G19" s="406" t="e">
        <f t="shared" si="1"/>
        <v>#DIV/0!</v>
      </c>
      <c r="H19" s="807">
        <f>H10-H11</f>
        <v>0</v>
      </c>
      <c r="I19" s="410" t="str">
        <f t="shared" si="2"/>
        <v/>
      </c>
      <c r="J19" s="794">
        <f>J10-J11</f>
        <v>0</v>
      </c>
      <c r="K19" s="407" t="str">
        <f t="shared" si="3"/>
        <v/>
      </c>
      <c r="L19" s="816" t="str">
        <f>IF(ISERROR(L10-L11),"",(L10-L11))</f>
        <v/>
      </c>
      <c r="M19" s="408" t="str">
        <f t="shared" si="4"/>
        <v/>
      </c>
      <c r="N19" s="419">
        <f>N10-N11</f>
        <v>800</v>
      </c>
      <c r="O19" s="410">
        <f t="shared" si="5"/>
        <v>0.08</v>
      </c>
    </row>
    <row r="20" spans="1:15" ht="18" customHeight="1">
      <c r="A20" s="1326" t="s">
        <v>171</v>
      </c>
      <c r="B20" s="1327"/>
      <c r="C20" s="470" t="s">
        <v>170</v>
      </c>
      <c r="D20" s="796">
        <f>⑤決算書入力シート!G21+⑤決算書入力シート!G22</f>
        <v>0</v>
      </c>
      <c r="E20" s="422" t="str">
        <f t="shared" si="0"/>
        <v/>
      </c>
      <c r="F20" s="423"/>
      <c r="G20" s="424" t="e">
        <f t="shared" si="1"/>
        <v>#DIV/0!</v>
      </c>
      <c r="H20" s="808"/>
      <c r="I20" s="439" t="str">
        <f t="shared" si="2"/>
        <v/>
      </c>
      <c r="J20" s="736"/>
      <c r="K20" s="440" t="str">
        <f t="shared" si="3"/>
        <v/>
      </c>
      <c r="L20" s="820"/>
      <c r="M20" s="441" t="str">
        <f t="shared" si="4"/>
        <v/>
      </c>
      <c r="N20" s="442">
        <v>10</v>
      </c>
      <c r="O20" s="439">
        <f t="shared" si="5"/>
        <v>1E-3</v>
      </c>
    </row>
    <row r="21" spans="1:15" ht="18" customHeight="1">
      <c r="A21" s="1328"/>
      <c r="B21" s="1329"/>
      <c r="C21" s="471" t="s">
        <v>10</v>
      </c>
      <c r="D21" s="798">
        <f>⑤決算書入力シート!G23+⑤決算書入力シート!G24+⑤決算書入力シート!G25</f>
        <v>0</v>
      </c>
      <c r="E21" s="429" t="str">
        <f t="shared" si="0"/>
        <v/>
      </c>
      <c r="F21" s="449"/>
      <c r="G21" s="450" t="e">
        <f t="shared" si="1"/>
        <v>#DIV/0!</v>
      </c>
      <c r="H21" s="810"/>
      <c r="I21" s="451" t="str">
        <f t="shared" si="2"/>
        <v/>
      </c>
      <c r="J21" s="738"/>
      <c r="K21" s="468" t="str">
        <f t="shared" si="3"/>
        <v/>
      </c>
      <c r="L21" s="822"/>
      <c r="M21" s="452" t="str">
        <f t="shared" si="4"/>
        <v/>
      </c>
      <c r="N21" s="469">
        <v>20</v>
      </c>
      <c r="O21" s="451">
        <f t="shared" si="5"/>
        <v>2E-3</v>
      </c>
    </row>
    <row r="22" spans="1:15" ht="18" customHeight="1">
      <c r="A22" s="1320" t="s">
        <v>169</v>
      </c>
      <c r="B22" s="1321"/>
      <c r="C22" s="1322"/>
      <c r="D22" s="794">
        <f>D19+D20-D21</f>
        <v>0</v>
      </c>
      <c r="E22" s="404" t="str">
        <f t="shared" si="0"/>
        <v/>
      </c>
      <c r="F22" s="434">
        <f>F19+F20-F21</f>
        <v>0</v>
      </c>
      <c r="G22" s="406" t="e">
        <f t="shared" si="1"/>
        <v>#DIV/0!</v>
      </c>
      <c r="H22" s="807">
        <f>H19+H20-H21</f>
        <v>0</v>
      </c>
      <c r="I22" s="410" t="str">
        <f t="shared" si="2"/>
        <v/>
      </c>
      <c r="J22" s="794">
        <f>J19+J20-J21</f>
        <v>0</v>
      </c>
      <c r="K22" s="407" t="str">
        <f t="shared" si="3"/>
        <v/>
      </c>
      <c r="L22" s="816" t="str">
        <f>IF(ISERROR(L19+L20-L21),"",(L19+L20-L21))</f>
        <v/>
      </c>
      <c r="M22" s="408" t="str">
        <f t="shared" si="4"/>
        <v/>
      </c>
      <c r="N22" s="419">
        <f>N19+N20-N21</f>
        <v>790</v>
      </c>
      <c r="O22" s="410">
        <f t="shared" si="5"/>
        <v>7.9000000000000001E-2</v>
      </c>
    </row>
    <row r="23" spans="1:15" ht="18" customHeight="1">
      <c r="A23" s="1326" t="s">
        <v>158</v>
      </c>
      <c r="B23" s="1327"/>
      <c r="C23" s="472" t="s">
        <v>175</v>
      </c>
      <c r="D23" s="796">
        <f>⑤決算書入力シート!G27</f>
        <v>0</v>
      </c>
      <c r="E23" s="422" t="str">
        <f t="shared" si="0"/>
        <v/>
      </c>
      <c r="F23" s="423"/>
      <c r="G23" s="424" t="e">
        <f t="shared" si="1"/>
        <v>#DIV/0!</v>
      </c>
      <c r="H23" s="808"/>
      <c r="I23" s="439" t="str">
        <f t="shared" si="2"/>
        <v/>
      </c>
      <c r="J23" s="736"/>
      <c r="K23" s="440" t="str">
        <f t="shared" si="3"/>
        <v/>
      </c>
      <c r="L23" s="820"/>
      <c r="M23" s="441" t="str">
        <f t="shared" si="4"/>
        <v/>
      </c>
      <c r="N23" s="442">
        <v>0</v>
      </c>
      <c r="O23" s="439">
        <f t="shared" si="5"/>
        <v>0</v>
      </c>
    </row>
    <row r="24" spans="1:15" ht="18" customHeight="1">
      <c r="A24" s="1384"/>
      <c r="B24" s="1385"/>
      <c r="C24" s="473" t="s">
        <v>174</v>
      </c>
      <c r="D24" s="798">
        <f>⑤決算書入力シート!G28</f>
        <v>0</v>
      </c>
      <c r="E24" s="429" t="str">
        <f t="shared" si="0"/>
        <v/>
      </c>
      <c r="F24" s="449"/>
      <c r="G24" s="450" t="e">
        <f t="shared" si="1"/>
        <v>#DIV/0!</v>
      </c>
      <c r="H24" s="810"/>
      <c r="I24" s="451" t="str">
        <f t="shared" si="2"/>
        <v/>
      </c>
      <c r="J24" s="738"/>
      <c r="K24" s="468" t="str">
        <f t="shared" si="3"/>
        <v/>
      </c>
      <c r="L24" s="822"/>
      <c r="M24" s="452" t="str">
        <f t="shared" si="4"/>
        <v/>
      </c>
      <c r="N24" s="474"/>
      <c r="O24" s="475"/>
    </row>
    <row r="25" spans="1:15" ht="18" customHeight="1">
      <c r="A25" s="1323" t="s">
        <v>173</v>
      </c>
      <c r="B25" s="1324"/>
      <c r="C25" s="1325"/>
      <c r="D25" s="801">
        <f>⑤決算書入力シート!G30</f>
        <v>0</v>
      </c>
      <c r="E25" s="476" t="str">
        <f t="shared" si="0"/>
        <v/>
      </c>
      <c r="F25" s="477"/>
      <c r="G25" s="478" t="e">
        <f t="shared" si="1"/>
        <v>#DIV/0!</v>
      </c>
      <c r="H25" s="813"/>
      <c r="I25" s="479" t="str">
        <f t="shared" si="2"/>
        <v/>
      </c>
      <c r="J25" s="815"/>
      <c r="K25" s="480" t="str">
        <f t="shared" si="3"/>
        <v/>
      </c>
      <c r="L25" s="825"/>
      <c r="M25" s="481" t="str">
        <f t="shared" si="4"/>
        <v/>
      </c>
      <c r="N25" s="469">
        <v>150</v>
      </c>
      <c r="O25" s="451">
        <f t="shared" si="5"/>
        <v>1.4999999999999999E-2</v>
      </c>
    </row>
    <row r="26" spans="1:15" ht="18" customHeight="1" thickBot="1">
      <c r="A26" s="1320" t="s">
        <v>159</v>
      </c>
      <c r="B26" s="1321"/>
      <c r="C26" s="1322"/>
      <c r="D26" s="794">
        <f>D22+D23-D24-D25</f>
        <v>0</v>
      </c>
      <c r="E26" s="404" t="str">
        <f t="shared" si="0"/>
        <v/>
      </c>
      <c r="F26" s="434">
        <f>F22-F23-F25</f>
        <v>0</v>
      </c>
      <c r="G26" s="406" t="e">
        <f t="shared" si="1"/>
        <v>#DIV/0!</v>
      </c>
      <c r="H26" s="807">
        <f>H22+H23-H24-H25</f>
        <v>0</v>
      </c>
      <c r="I26" s="410" t="str">
        <f t="shared" si="2"/>
        <v/>
      </c>
      <c r="J26" s="794">
        <f>J22+J23-J24-J25</f>
        <v>0</v>
      </c>
      <c r="K26" s="407" t="str">
        <f t="shared" si="3"/>
        <v/>
      </c>
      <c r="L26" s="826" t="str">
        <f>IF(ISERROR(L22+L23-L24-L25),"",(L22+L23-L24-L25))</f>
        <v/>
      </c>
      <c r="M26" s="482" t="str">
        <f t="shared" si="4"/>
        <v/>
      </c>
      <c r="N26" s="419">
        <f>N22-N23-N25</f>
        <v>640</v>
      </c>
      <c r="O26" s="410">
        <f t="shared" si="5"/>
        <v>6.4000000000000001E-2</v>
      </c>
    </row>
    <row r="27" spans="1:15" ht="18" customHeight="1">
      <c r="E27" s="483"/>
    </row>
    <row r="28" spans="1:15" ht="18" customHeight="1">
      <c r="E28" s="483"/>
    </row>
    <row r="29" spans="1:15" ht="22.5" customHeight="1">
      <c r="A29" s="400" t="s">
        <v>360</v>
      </c>
      <c r="B29" s="401"/>
      <c r="C29" s="402"/>
      <c r="D29" s="483"/>
    </row>
    <row r="30" spans="1:15" ht="18" customHeight="1" thickBot="1">
      <c r="A30" s="403"/>
      <c r="B30" s="403"/>
      <c r="E30" s="483" t="s">
        <v>55</v>
      </c>
      <c r="L30" s="1307" t="s">
        <v>195</v>
      </c>
      <c r="M30" s="1308"/>
    </row>
    <row r="31" spans="1:15" ht="18" customHeight="1">
      <c r="D31" s="1341" t="s">
        <v>3</v>
      </c>
      <c r="E31" s="1342"/>
      <c r="F31" s="1343" t="s">
        <v>4</v>
      </c>
      <c r="G31" s="1344"/>
      <c r="H31" s="1345" t="s">
        <v>5</v>
      </c>
      <c r="I31" s="1346"/>
      <c r="J31" s="1347" t="s">
        <v>6</v>
      </c>
      <c r="K31" s="1348"/>
      <c r="L31" s="1349" t="s">
        <v>7</v>
      </c>
      <c r="M31" s="1350"/>
      <c r="N31" s="1334" t="s">
        <v>8</v>
      </c>
      <c r="O31" s="1335"/>
    </row>
    <row r="32" spans="1:15" ht="18" customHeight="1">
      <c r="C32" s="402"/>
      <c r="D32" s="1311">
        <f>D4</f>
        <v>0</v>
      </c>
      <c r="E32" s="1312"/>
      <c r="F32" s="1339" t="str">
        <f>F4</f>
        <v>H○/○期</v>
      </c>
      <c r="G32" s="1340"/>
      <c r="H32" s="1339">
        <f>H4</f>
        <v>0</v>
      </c>
      <c r="I32" s="1333"/>
      <c r="J32" s="1311">
        <f>J4</f>
        <v>0</v>
      </c>
      <c r="K32" s="1312"/>
      <c r="L32" s="1313">
        <f>L4</f>
        <v>0</v>
      </c>
      <c r="M32" s="1314"/>
      <c r="N32" s="1332" t="str">
        <f>N4</f>
        <v>H○/○期</v>
      </c>
      <c r="O32" s="1333"/>
    </row>
    <row r="33" spans="1:15" ht="18" customHeight="1">
      <c r="A33" s="1323" t="s">
        <v>176</v>
      </c>
      <c r="B33" s="1323"/>
      <c r="C33" s="1335"/>
      <c r="D33" s="827">
        <f>D26</f>
        <v>0</v>
      </c>
      <c r="E33" s="484" t="str">
        <f t="shared" ref="E33:E39" si="6">IF(ISERROR(D33/D$5),"",(D33/D$5))</f>
        <v/>
      </c>
      <c r="F33" s="485">
        <f t="shared" ref="F33" si="7">F26</f>
        <v>0</v>
      </c>
      <c r="G33" s="486" t="e">
        <f t="shared" ref="G33:G35" si="8">F33/F$5</f>
        <v>#DIV/0!</v>
      </c>
      <c r="H33" s="838">
        <f t="shared" ref="H33" si="9">H26</f>
        <v>0</v>
      </c>
      <c r="I33" s="487" t="str">
        <f t="shared" ref="I33:I39" si="10">IF(ISERROR(H33/H$5),"",(H33/H$5))</f>
        <v/>
      </c>
      <c r="J33" s="827">
        <f t="shared" ref="J33" si="11">J26</f>
        <v>0</v>
      </c>
      <c r="K33" s="484" t="str">
        <f t="shared" ref="K33:K39" si="12">IF(ISERROR(J33/J$5),"",(J33/J$5))</f>
        <v/>
      </c>
      <c r="L33" s="856" t="str">
        <f t="shared" ref="L33" si="13">L26</f>
        <v/>
      </c>
      <c r="M33" s="488" t="str">
        <f t="shared" ref="M33:M39" si="14">IF(ISERROR(L33/L$5),"",(L33/L$5))</f>
        <v/>
      </c>
      <c r="N33" s="489"/>
      <c r="O33" s="490"/>
    </row>
    <row r="34" spans="1:15" ht="18" customHeight="1">
      <c r="A34" s="1323" t="s">
        <v>177</v>
      </c>
      <c r="B34" s="1323"/>
      <c r="C34" s="1335"/>
      <c r="D34" s="827">
        <f>D13+D16</f>
        <v>0</v>
      </c>
      <c r="E34" s="484" t="str">
        <f t="shared" si="6"/>
        <v/>
      </c>
      <c r="F34" s="485">
        <f t="shared" ref="F34" si="15">F13</f>
        <v>0</v>
      </c>
      <c r="G34" s="486" t="e">
        <f t="shared" si="8"/>
        <v>#DIV/0!</v>
      </c>
      <c r="H34" s="838">
        <f>H13+H16</f>
        <v>0</v>
      </c>
      <c r="I34" s="487" t="str">
        <f t="shared" si="10"/>
        <v/>
      </c>
      <c r="J34" s="827">
        <f>J13+J16</f>
        <v>0</v>
      </c>
      <c r="K34" s="484" t="str">
        <f t="shared" si="12"/>
        <v/>
      </c>
      <c r="L34" s="856">
        <f>L13+L16</f>
        <v>0</v>
      </c>
      <c r="M34" s="488" t="str">
        <f t="shared" si="14"/>
        <v/>
      </c>
      <c r="N34" s="489"/>
      <c r="O34" s="490"/>
    </row>
    <row r="35" spans="1:15" ht="18" customHeight="1">
      <c r="A35" s="1381" t="s">
        <v>165</v>
      </c>
      <c r="B35" s="1382"/>
      <c r="C35" s="1383"/>
      <c r="D35" s="828">
        <f>D17</f>
        <v>0</v>
      </c>
      <c r="E35" s="484" t="str">
        <f t="shared" si="6"/>
        <v/>
      </c>
      <c r="F35" s="491">
        <f t="shared" ref="F35" si="16">F16</f>
        <v>0</v>
      </c>
      <c r="G35" s="486" t="e">
        <f t="shared" si="8"/>
        <v>#DIV/0!</v>
      </c>
      <c r="H35" s="839">
        <f>H17</f>
        <v>0</v>
      </c>
      <c r="I35" s="487" t="str">
        <f t="shared" si="10"/>
        <v/>
      </c>
      <c r="J35" s="828">
        <f>J17</f>
        <v>0</v>
      </c>
      <c r="K35" s="484" t="str">
        <f t="shared" si="12"/>
        <v/>
      </c>
      <c r="L35" s="857">
        <f>L17</f>
        <v>0</v>
      </c>
      <c r="M35" s="488" t="str">
        <f t="shared" si="14"/>
        <v/>
      </c>
      <c r="N35" s="489"/>
      <c r="O35" s="490"/>
    </row>
    <row r="36" spans="1:15" ht="18" customHeight="1">
      <c r="A36" s="1386" t="s">
        <v>182</v>
      </c>
      <c r="B36" s="1387"/>
      <c r="C36" s="470" t="s">
        <v>178</v>
      </c>
      <c r="D36" s="829">
        <f>⑤決算書入力シート!G33</f>
        <v>0</v>
      </c>
      <c r="E36" s="492" t="str">
        <f t="shared" si="6"/>
        <v/>
      </c>
      <c r="F36" s="493"/>
      <c r="G36" s="494" t="e">
        <f t="shared" ref="G36:G39" si="17">F36/F$5</f>
        <v>#DIV/0!</v>
      </c>
      <c r="H36" s="840"/>
      <c r="I36" s="495" t="str">
        <f t="shared" si="10"/>
        <v/>
      </c>
      <c r="J36" s="851"/>
      <c r="K36" s="492" t="str">
        <f t="shared" si="12"/>
        <v/>
      </c>
      <c r="L36" s="858"/>
      <c r="M36" s="496" t="str">
        <f t="shared" si="14"/>
        <v/>
      </c>
      <c r="N36" s="489"/>
      <c r="O36" s="490"/>
    </row>
    <row r="37" spans="1:15" ht="18" customHeight="1">
      <c r="A37" s="1388"/>
      <c r="B37" s="1389"/>
      <c r="C37" s="471" t="s">
        <v>179</v>
      </c>
      <c r="D37" s="830">
        <f>⑤決算書入力シート!G34</f>
        <v>0</v>
      </c>
      <c r="E37" s="497" t="str">
        <f>IF(ISERROR(D37/D$5),"",(D37/D$5))</f>
        <v/>
      </c>
      <c r="F37" s="498"/>
      <c r="G37" s="499" t="e">
        <f t="shared" si="17"/>
        <v>#DIV/0!</v>
      </c>
      <c r="H37" s="841"/>
      <c r="I37" s="500" t="str">
        <f t="shared" si="10"/>
        <v/>
      </c>
      <c r="J37" s="852"/>
      <c r="K37" s="497" t="str">
        <f t="shared" si="12"/>
        <v/>
      </c>
      <c r="L37" s="859"/>
      <c r="M37" s="501" t="str">
        <f t="shared" si="14"/>
        <v/>
      </c>
      <c r="N37" s="489"/>
      <c r="O37" s="490"/>
    </row>
    <row r="38" spans="1:15" ht="18" customHeight="1" thickBot="1">
      <c r="A38" s="1367" t="s">
        <v>181</v>
      </c>
      <c r="B38" s="1368"/>
      <c r="C38" s="502" t="s">
        <v>180</v>
      </c>
      <c r="D38" s="828">
        <f>⑤決算書入力シート!G36</f>
        <v>0</v>
      </c>
      <c r="E38" s="503" t="str">
        <f t="shared" si="6"/>
        <v/>
      </c>
      <c r="F38" s="504"/>
      <c r="G38" s="505" t="e">
        <f t="shared" si="17"/>
        <v>#DIV/0!</v>
      </c>
      <c r="H38" s="842"/>
      <c r="I38" s="506" t="str">
        <f t="shared" si="10"/>
        <v/>
      </c>
      <c r="J38" s="853"/>
      <c r="K38" s="503" t="str">
        <f t="shared" si="12"/>
        <v/>
      </c>
      <c r="L38" s="860"/>
      <c r="M38" s="507" t="str">
        <f t="shared" si="14"/>
        <v/>
      </c>
      <c r="N38" s="489"/>
      <c r="O38" s="490"/>
    </row>
    <row r="39" spans="1:15" ht="27.75" customHeight="1" thickBot="1">
      <c r="A39" s="1351" t="s">
        <v>188</v>
      </c>
      <c r="B39" s="1352"/>
      <c r="C39" s="1353"/>
      <c r="D39" s="831">
        <f>D33+D34+D35+D36+D37-D38</f>
        <v>0</v>
      </c>
      <c r="E39" s="508" t="str">
        <f t="shared" si="6"/>
        <v/>
      </c>
      <c r="F39" s="509">
        <f t="shared" ref="F39" si="18">F33+F34+F35+F36+F37+F38</f>
        <v>0</v>
      </c>
      <c r="G39" s="510" t="e">
        <f t="shared" si="17"/>
        <v>#DIV/0!</v>
      </c>
      <c r="H39" s="843">
        <f>H33+H34+H35+H36+H37-H38</f>
        <v>0</v>
      </c>
      <c r="I39" s="511" t="str">
        <f t="shared" si="10"/>
        <v/>
      </c>
      <c r="J39" s="831">
        <f>J33+J34+J35+J36+J37-J38</f>
        <v>0</v>
      </c>
      <c r="K39" s="508" t="str">
        <f t="shared" si="12"/>
        <v/>
      </c>
      <c r="L39" s="861" t="str">
        <f>IF(ISERROR(L33+L34+L35+L36+L37-L38),"",(L33+L34+L35+L36+L37-L38))</f>
        <v/>
      </c>
      <c r="M39" s="512" t="str">
        <f t="shared" si="14"/>
        <v/>
      </c>
      <c r="N39" s="513">
        <f>N26+N13</f>
        <v>1140</v>
      </c>
      <c r="O39" s="410">
        <f t="shared" ref="O39" si="19">N39/N$5</f>
        <v>0.114</v>
      </c>
    </row>
    <row r="40" spans="1:15" ht="18" customHeight="1">
      <c r="A40" s="1354" t="s">
        <v>14</v>
      </c>
      <c r="B40" s="1354"/>
      <c r="C40" s="1355"/>
      <c r="D40" s="750"/>
      <c r="E40" s="514" t="s">
        <v>18</v>
      </c>
      <c r="F40" s="515"/>
      <c r="G40" s="516" t="s">
        <v>18</v>
      </c>
      <c r="H40" s="844"/>
      <c r="I40" s="517" t="s">
        <v>18</v>
      </c>
      <c r="J40" s="750"/>
      <c r="K40" s="514" t="s">
        <v>18</v>
      </c>
      <c r="L40" s="862"/>
      <c r="M40" s="518" t="s">
        <v>18</v>
      </c>
      <c r="N40" s="519">
        <v>500</v>
      </c>
      <c r="O40" s="517" t="s">
        <v>18</v>
      </c>
    </row>
    <row r="41" spans="1:15" ht="18" customHeight="1">
      <c r="A41" s="1330" t="s">
        <v>15</v>
      </c>
      <c r="B41" s="1330"/>
      <c r="C41" s="1331"/>
      <c r="D41" s="748"/>
      <c r="E41" s="520" t="s">
        <v>18</v>
      </c>
      <c r="F41" s="521"/>
      <c r="G41" s="522" t="s">
        <v>18</v>
      </c>
      <c r="H41" s="845"/>
      <c r="I41" s="523" t="s">
        <v>18</v>
      </c>
      <c r="J41" s="748"/>
      <c r="K41" s="520" t="s">
        <v>18</v>
      </c>
      <c r="L41" s="863"/>
      <c r="M41" s="524" t="s">
        <v>18</v>
      </c>
      <c r="N41" s="525">
        <v>0</v>
      </c>
      <c r="O41" s="523" t="s">
        <v>18</v>
      </c>
    </row>
    <row r="42" spans="1:15" ht="18" customHeight="1">
      <c r="A42" s="1300" t="s">
        <v>20</v>
      </c>
      <c r="B42" s="1301"/>
      <c r="C42" s="470" t="s">
        <v>17</v>
      </c>
      <c r="D42" s="750"/>
      <c r="E42" s="514" t="s">
        <v>18</v>
      </c>
      <c r="F42" s="515"/>
      <c r="G42" s="516" t="s">
        <v>18</v>
      </c>
      <c r="H42" s="844"/>
      <c r="I42" s="517" t="s">
        <v>18</v>
      </c>
      <c r="J42" s="750"/>
      <c r="K42" s="514" t="s">
        <v>18</v>
      </c>
      <c r="L42" s="862"/>
      <c r="M42" s="518" t="s">
        <v>18</v>
      </c>
      <c r="N42" s="519">
        <v>500</v>
      </c>
      <c r="O42" s="517" t="s">
        <v>18</v>
      </c>
    </row>
    <row r="43" spans="1:15" ht="18" customHeight="1">
      <c r="A43" s="1302"/>
      <c r="B43" s="1303"/>
      <c r="C43" s="526" t="s">
        <v>16</v>
      </c>
      <c r="D43" s="832"/>
      <c r="E43" s="527" t="s">
        <v>18</v>
      </c>
      <c r="F43" s="528"/>
      <c r="G43" s="529" t="s">
        <v>18</v>
      </c>
      <c r="H43" s="846"/>
      <c r="I43" s="530" t="s">
        <v>18</v>
      </c>
      <c r="J43" s="832"/>
      <c r="K43" s="527" t="s">
        <v>18</v>
      </c>
      <c r="L43" s="864"/>
      <c r="M43" s="531" t="s">
        <v>18</v>
      </c>
      <c r="N43" s="532">
        <v>0</v>
      </c>
      <c r="O43" s="530" t="s">
        <v>18</v>
      </c>
    </row>
    <row r="44" spans="1:15" ht="18" customHeight="1">
      <c r="A44" s="1302"/>
      <c r="B44" s="1303"/>
      <c r="C44" s="471" t="s">
        <v>191</v>
      </c>
      <c r="D44" s="748"/>
      <c r="E44" s="520" t="s">
        <v>18</v>
      </c>
      <c r="F44" s="521"/>
      <c r="G44" s="522" t="s">
        <v>18</v>
      </c>
      <c r="H44" s="845"/>
      <c r="I44" s="523" t="s">
        <v>18</v>
      </c>
      <c r="J44" s="748"/>
      <c r="K44" s="520" t="s">
        <v>18</v>
      </c>
      <c r="L44" s="863"/>
      <c r="M44" s="524" t="s">
        <v>18</v>
      </c>
      <c r="N44" s="525">
        <v>800</v>
      </c>
      <c r="O44" s="523" t="s">
        <v>18</v>
      </c>
    </row>
    <row r="45" spans="1:15" ht="18" customHeight="1">
      <c r="A45" s="1304" t="s">
        <v>11</v>
      </c>
      <c r="B45" s="1303"/>
      <c r="C45" s="470" t="s">
        <v>192</v>
      </c>
      <c r="D45" s="750"/>
      <c r="E45" s="514" t="s">
        <v>18</v>
      </c>
      <c r="F45" s="515"/>
      <c r="G45" s="516" t="s">
        <v>18</v>
      </c>
      <c r="H45" s="844"/>
      <c r="I45" s="517" t="s">
        <v>18</v>
      </c>
      <c r="J45" s="750"/>
      <c r="K45" s="514" t="s">
        <v>18</v>
      </c>
      <c r="L45" s="862"/>
      <c r="M45" s="518" t="s">
        <v>18</v>
      </c>
      <c r="N45" s="519">
        <v>0</v>
      </c>
      <c r="O45" s="517" t="s">
        <v>18</v>
      </c>
    </row>
    <row r="46" spans="1:15" ht="18" customHeight="1" thickBot="1">
      <c r="A46" s="1305"/>
      <c r="B46" s="1306"/>
      <c r="C46" s="533" t="s">
        <v>19</v>
      </c>
      <c r="D46" s="833"/>
      <c r="E46" s="534" t="s">
        <v>18</v>
      </c>
      <c r="F46" s="535"/>
      <c r="G46" s="536" t="s">
        <v>18</v>
      </c>
      <c r="H46" s="847"/>
      <c r="I46" s="537" t="s">
        <v>18</v>
      </c>
      <c r="J46" s="833"/>
      <c r="K46" s="534" t="s">
        <v>18</v>
      </c>
      <c r="L46" s="865"/>
      <c r="M46" s="538" t="s">
        <v>18</v>
      </c>
      <c r="N46" s="525">
        <v>0</v>
      </c>
      <c r="O46" s="523" t="s">
        <v>18</v>
      </c>
    </row>
    <row r="47" spans="1:15" ht="27.75" customHeight="1" thickTop="1">
      <c r="A47" s="1336" t="s">
        <v>189</v>
      </c>
      <c r="B47" s="1337"/>
      <c r="C47" s="1338"/>
      <c r="D47" s="834">
        <f>D39-D40-D41-D42+D43-D44+D45-D46</f>
        <v>0</v>
      </c>
      <c r="E47" s="539" t="s">
        <v>18</v>
      </c>
      <c r="F47" s="540">
        <f>F39-F40-F41-F42+F43-F44+F45-F46</f>
        <v>0</v>
      </c>
      <c r="G47" s="541" t="s">
        <v>18</v>
      </c>
      <c r="H47" s="848">
        <f>H39-H40-H41-H42+H43-H44+H45-H46</f>
        <v>0</v>
      </c>
      <c r="I47" s="542" t="s">
        <v>18</v>
      </c>
      <c r="J47" s="834">
        <f>J39-J40-J41-J42+J43-J44+J45-J46</f>
        <v>0</v>
      </c>
      <c r="K47" s="539" t="s">
        <v>18</v>
      </c>
      <c r="L47" s="866" t="str">
        <f>IF(ISERROR(L39-L40-L41-L42+L43-L44+L45-L46),"",(L39-L40-L41-L42+L43-L44+L45-L46))</f>
        <v/>
      </c>
      <c r="M47" s="543" t="s">
        <v>18</v>
      </c>
      <c r="N47" s="513">
        <f>N39-N40-N41-N42+N43-N44+N45-N46</f>
        <v>-660</v>
      </c>
      <c r="O47" s="544" t="s">
        <v>18</v>
      </c>
    </row>
    <row r="48" spans="1:15" ht="18" customHeight="1" thickBot="1">
      <c r="A48" s="1309" t="s">
        <v>190</v>
      </c>
      <c r="B48" s="1309"/>
      <c r="C48" s="1310"/>
      <c r="D48" s="835">
        <f>⑤決算書入力シート!P25</f>
        <v>0</v>
      </c>
      <c r="E48" s="545" t="s">
        <v>18</v>
      </c>
      <c r="F48" s="546">
        <f>D48+F47</f>
        <v>0</v>
      </c>
      <c r="G48" s="547" t="s">
        <v>18</v>
      </c>
      <c r="H48" s="849">
        <f>F48+H47</f>
        <v>0</v>
      </c>
      <c r="I48" s="544" t="s">
        <v>18</v>
      </c>
      <c r="J48" s="854">
        <f>H48+J47</f>
        <v>0</v>
      </c>
      <c r="K48" s="545" t="s">
        <v>18</v>
      </c>
      <c r="L48" s="867" t="str">
        <f>IF(ISERROR(J48+L47),"",(J48+L47))</f>
        <v/>
      </c>
      <c r="M48" s="548" t="s">
        <v>18</v>
      </c>
      <c r="N48" s="513" t="e">
        <f>L48+N47</f>
        <v>#VALUE!</v>
      </c>
      <c r="O48" s="544" t="s">
        <v>18</v>
      </c>
    </row>
    <row r="49" spans="1:15" ht="18" customHeight="1" thickBot="1">
      <c r="A49" s="549"/>
      <c r="B49" s="549"/>
      <c r="C49" s="550"/>
      <c r="D49" s="836"/>
      <c r="F49" s="551"/>
      <c r="H49" s="836"/>
      <c r="J49" s="836"/>
      <c r="L49" s="836"/>
    </row>
    <row r="50" spans="1:15" ht="18" customHeight="1">
      <c r="A50" s="1309" t="s">
        <v>193</v>
      </c>
      <c r="B50" s="1309"/>
      <c r="C50" s="1310"/>
      <c r="D50" s="835">
        <f>⑤決算書入力シート!P33+⑤決算書入力シート!P35</f>
        <v>0</v>
      </c>
      <c r="E50" s="545" t="s">
        <v>18</v>
      </c>
      <c r="F50" s="546">
        <f>D50+F43-F42-F44</f>
        <v>0</v>
      </c>
      <c r="G50" s="547" t="s">
        <v>18</v>
      </c>
      <c r="H50" s="849">
        <f>F50+H43-H42-H44</f>
        <v>0</v>
      </c>
      <c r="I50" s="544" t="s">
        <v>18</v>
      </c>
      <c r="J50" s="854">
        <f>H50+J43-J42-J44</f>
        <v>0</v>
      </c>
      <c r="K50" s="545" t="s">
        <v>18</v>
      </c>
      <c r="L50" s="868">
        <f>J50+L43-L42-L44</f>
        <v>0</v>
      </c>
      <c r="M50" s="552" t="s">
        <v>18</v>
      </c>
      <c r="N50" s="513">
        <f>L50+N43-N42-N44</f>
        <v>-1300</v>
      </c>
      <c r="O50" s="544" t="s">
        <v>18</v>
      </c>
    </row>
    <row r="51" spans="1:15" ht="18" customHeight="1" thickBot="1">
      <c r="A51" s="1309" t="s">
        <v>194</v>
      </c>
      <c r="B51" s="1309"/>
      <c r="C51" s="1310"/>
      <c r="D51" s="837" t="str">
        <f>IF(ISERROR(D50/D39),"",(D50/D39))</f>
        <v/>
      </c>
      <c r="E51" s="545" t="s">
        <v>18</v>
      </c>
      <c r="F51" s="553" t="e">
        <f>F50/F39</f>
        <v>#DIV/0!</v>
      </c>
      <c r="G51" s="547" t="s">
        <v>18</v>
      </c>
      <c r="H51" s="850" t="str">
        <f>IF(ISERROR(H50/H39),"",(H50/H39))</f>
        <v/>
      </c>
      <c r="I51" s="544" t="s">
        <v>18</v>
      </c>
      <c r="J51" s="855" t="str">
        <f>IF(ISERROR(J50/J39),"",(J50/J39))</f>
        <v/>
      </c>
      <c r="K51" s="545" t="s">
        <v>18</v>
      </c>
      <c r="L51" s="869" t="str">
        <f>IF(ISERROR(L50/L39),"",(L50/L39))</f>
        <v/>
      </c>
      <c r="M51" s="548" t="s">
        <v>18</v>
      </c>
      <c r="N51" s="554">
        <f>N50/N39</f>
        <v>-1.1403508771929824</v>
      </c>
      <c r="O51" s="544" t="s">
        <v>18</v>
      </c>
    </row>
  </sheetData>
  <sheetProtection algorithmName="SHA-512" hashValue="eGdF66b34/4CH/X3GNr0t7sbu8jqXvaNXX7FJFhrCK8gQok2uvUY43nt5wsBBsHjDaS+EfGnOGOgEJaoVgeo0A==" saltValue="V3lofONIc1ejePQ16M0PQA==" spinCount="100000" sheet="1" objects="1" scenarios="1"/>
  <mergeCells count="55">
    <mergeCell ref="A38:B38"/>
    <mergeCell ref="A11:A18"/>
    <mergeCell ref="B7:C7"/>
    <mergeCell ref="B8:C8"/>
    <mergeCell ref="B9:C9"/>
    <mergeCell ref="B12:B14"/>
    <mergeCell ref="B15:B18"/>
    <mergeCell ref="A33:C33"/>
    <mergeCell ref="A34:C34"/>
    <mergeCell ref="A35:C35"/>
    <mergeCell ref="A23:B24"/>
    <mergeCell ref="A36:B37"/>
    <mergeCell ref="N3:O3"/>
    <mergeCell ref="D3:E3"/>
    <mergeCell ref="F3:G3"/>
    <mergeCell ref="H3:I3"/>
    <mergeCell ref="J3:K3"/>
    <mergeCell ref="L3:M3"/>
    <mergeCell ref="N4:O4"/>
    <mergeCell ref="A5:C5"/>
    <mergeCell ref="D4:E4"/>
    <mergeCell ref="F4:G4"/>
    <mergeCell ref="A6:A9"/>
    <mergeCell ref="N32:O32"/>
    <mergeCell ref="N31:O31"/>
    <mergeCell ref="A26:C26"/>
    <mergeCell ref="A47:C47"/>
    <mergeCell ref="A48:C48"/>
    <mergeCell ref="D32:E32"/>
    <mergeCell ref="F32:G32"/>
    <mergeCell ref="H32:I32"/>
    <mergeCell ref="D31:E31"/>
    <mergeCell ref="F31:G31"/>
    <mergeCell ref="H31:I31"/>
    <mergeCell ref="J31:K31"/>
    <mergeCell ref="L31:M31"/>
    <mergeCell ref="L30:M30"/>
    <mergeCell ref="A39:C39"/>
    <mergeCell ref="A40:C40"/>
    <mergeCell ref="A42:B44"/>
    <mergeCell ref="A45:B46"/>
    <mergeCell ref="L2:M2"/>
    <mergeCell ref="A50:C50"/>
    <mergeCell ref="A51:C51"/>
    <mergeCell ref="J32:K32"/>
    <mergeCell ref="L32:M32"/>
    <mergeCell ref="H4:I4"/>
    <mergeCell ref="J4:K4"/>
    <mergeCell ref="L4:M4"/>
    <mergeCell ref="A10:C10"/>
    <mergeCell ref="A19:C19"/>
    <mergeCell ref="A22:C22"/>
    <mergeCell ref="A25:C25"/>
    <mergeCell ref="A20:B21"/>
    <mergeCell ref="A41:C41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85" orientation="portrait" r:id="rId1"/>
  <rowBreaks count="1" manualBreakCount="1"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showGridLines="0" tabSelected="1" topLeftCell="A9" zoomScale="80" zoomScaleNormal="80" zoomScaleSheetLayoutView="85" workbookViewId="0">
      <selection activeCell="D44" sqref="D44"/>
    </sheetView>
  </sheetViews>
  <sheetFormatPr defaultRowHeight="13.5"/>
  <cols>
    <col min="1" max="2" width="2.625" style="595" customWidth="1"/>
    <col min="3" max="3" width="10.625" style="595" customWidth="1"/>
    <col min="4" max="5" width="12.625" style="595" customWidth="1"/>
    <col min="6" max="7" width="6.625" style="595" customWidth="1"/>
    <col min="8" max="8" width="4.625" style="595" customWidth="1"/>
    <col min="9" max="9" width="10.625" style="595" customWidth="1"/>
    <col min="10" max="10" width="9.625" style="595" customWidth="1"/>
    <col min="11" max="14" width="4.875" style="595" customWidth="1"/>
    <col min="15" max="16384" width="9" style="595"/>
  </cols>
  <sheetData>
    <row r="1" spans="1:15" ht="18" customHeight="1"/>
    <row r="2" spans="1:15" ht="18" customHeight="1">
      <c r="A2" s="917" t="s">
        <v>406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</row>
    <row r="3" spans="1:15" ht="18" customHeight="1">
      <c r="A3" s="917"/>
      <c r="B3" s="917"/>
      <c r="C3" s="917"/>
      <c r="D3" s="917"/>
      <c r="E3" s="917"/>
      <c r="F3" s="917"/>
      <c r="G3" s="917"/>
      <c r="H3" s="917"/>
      <c r="I3" s="917"/>
      <c r="J3" s="917"/>
      <c r="K3" s="917"/>
      <c r="L3" s="917"/>
      <c r="M3" s="917"/>
      <c r="N3" s="917"/>
    </row>
    <row r="4" spans="1:15" ht="18" customHeight="1">
      <c r="A4" s="596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</row>
    <row r="5" spans="1:15" s="599" customFormat="1" ht="18" customHeight="1">
      <c r="A5" s="918"/>
      <c r="B5" s="918"/>
      <c r="C5" s="918"/>
      <c r="D5" s="597"/>
      <c r="E5" s="919"/>
      <c r="F5" s="919"/>
      <c r="G5" s="920"/>
      <c r="H5" s="920"/>
      <c r="I5" s="920"/>
      <c r="J5" s="598" t="s">
        <v>407</v>
      </c>
      <c r="K5" s="921"/>
      <c r="L5" s="922"/>
      <c r="M5" s="922"/>
      <c r="N5" s="922"/>
    </row>
    <row r="6" spans="1:15" s="599" customFormat="1" ht="18" customHeight="1">
      <c r="A6" s="597" t="s">
        <v>408</v>
      </c>
      <c r="B6" s="597"/>
      <c r="C6" s="597"/>
      <c r="D6" s="597"/>
      <c r="E6" s="600"/>
      <c r="F6" s="600"/>
      <c r="G6" s="601"/>
      <c r="H6" s="601"/>
      <c r="I6" s="601"/>
      <c r="J6" s="600"/>
      <c r="K6" s="597"/>
      <c r="L6" s="597"/>
      <c r="M6" s="597"/>
      <c r="N6" s="597"/>
    </row>
    <row r="7" spans="1:15" s="604" customFormat="1" ht="18" customHeight="1">
      <c r="A7" s="879" t="s">
        <v>409</v>
      </c>
      <c r="B7" s="879"/>
      <c r="C7" s="598" t="s">
        <v>410</v>
      </c>
      <c r="D7" s="880"/>
      <c r="E7" s="881"/>
      <c r="F7" s="881"/>
      <c r="G7" s="881"/>
      <c r="H7" s="881"/>
      <c r="I7" s="882"/>
      <c r="J7" s="602" t="s">
        <v>411</v>
      </c>
      <c r="K7" s="883"/>
      <c r="L7" s="884"/>
      <c r="M7" s="884"/>
      <c r="N7" s="603" t="s">
        <v>412</v>
      </c>
    </row>
    <row r="8" spans="1:15" s="604" customFormat="1" ht="18" customHeight="1">
      <c r="A8" s="879"/>
      <c r="B8" s="879"/>
      <c r="C8" s="598" t="s">
        <v>413</v>
      </c>
      <c r="D8" s="880"/>
      <c r="E8" s="885"/>
      <c r="F8" s="886" t="s">
        <v>414</v>
      </c>
      <c r="G8" s="887"/>
      <c r="H8" s="888"/>
      <c r="I8" s="889"/>
      <c r="J8" s="605" t="s">
        <v>415</v>
      </c>
      <c r="K8" s="890"/>
      <c r="L8" s="891"/>
      <c r="M8" s="891"/>
      <c r="N8" s="606" t="s">
        <v>412</v>
      </c>
      <c r="O8" s="607"/>
    </row>
    <row r="9" spans="1:15" s="604" customFormat="1" ht="18.75" customHeight="1">
      <c r="A9" s="879"/>
      <c r="B9" s="879"/>
      <c r="C9" s="892" t="s">
        <v>416</v>
      </c>
      <c r="D9" s="893"/>
      <c r="E9" s="894"/>
      <c r="F9" s="897" t="s">
        <v>417</v>
      </c>
      <c r="G9" s="887"/>
      <c r="H9" s="898"/>
      <c r="I9" s="899"/>
      <c r="J9" s="899"/>
      <c r="K9" s="899"/>
      <c r="L9" s="899"/>
      <c r="M9" s="899"/>
      <c r="N9" s="900"/>
      <c r="O9" s="923"/>
    </row>
    <row r="10" spans="1:15" s="604" customFormat="1" ht="18.75" customHeight="1">
      <c r="A10" s="879"/>
      <c r="B10" s="879"/>
      <c r="C10" s="892"/>
      <c r="D10" s="895"/>
      <c r="E10" s="896"/>
      <c r="F10" s="887"/>
      <c r="G10" s="887"/>
      <c r="H10" s="901"/>
      <c r="I10" s="902"/>
      <c r="J10" s="902"/>
      <c r="K10" s="902"/>
      <c r="L10" s="902"/>
      <c r="M10" s="902"/>
      <c r="N10" s="903"/>
      <c r="O10" s="923"/>
    </row>
    <row r="11" spans="1:15" s="604" customFormat="1" ht="18" customHeight="1">
      <c r="A11" s="879"/>
      <c r="B11" s="879"/>
      <c r="C11" s="924" t="s">
        <v>418</v>
      </c>
      <c r="D11" s="906"/>
      <c r="E11" s="907"/>
      <c r="F11" s="907"/>
      <c r="G11" s="907"/>
      <c r="H11" s="907"/>
      <c r="I11" s="907"/>
      <c r="J11" s="608" t="s">
        <v>419</v>
      </c>
      <c r="K11" s="927"/>
      <c r="L11" s="928"/>
      <c r="M11" s="929" t="s">
        <v>420</v>
      </c>
      <c r="N11" s="930"/>
      <c r="O11" s="607"/>
    </row>
    <row r="12" spans="1:15" s="604" customFormat="1" ht="18" customHeight="1">
      <c r="A12" s="879"/>
      <c r="B12" s="879"/>
      <c r="C12" s="925"/>
      <c r="D12" s="907"/>
      <c r="E12" s="907"/>
      <c r="F12" s="907"/>
      <c r="G12" s="907"/>
      <c r="H12" s="907"/>
      <c r="I12" s="907"/>
      <c r="J12" s="608" t="s">
        <v>421</v>
      </c>
      <c r="K12" s="609"/>
      <c r="L12" s="610" t="s">
        <v>422</v>
      </c>
      <c r="M12" s="611"/>
      <c r="N12" s="612" t="s">
        <v>423</v>
      </c>
      <c r="O12" s="607"/>
    </row>
    <row r="13" spans="1:15" s="604" customFormat="1" ht="18" customHeight="1">
      <c r="A13" s="879"/>
      <c r="B13" s="879"/>
      <c r="C13" s="925"/>
      <c r="D13" s="907"/>
      <c r="E13" s="907"/>
      <c r="F13" s="907"/>
      <c r="G13" s="907"/>
      <c r="H13" s="907"/>
      <c r="I13" s="907"/>
      <c r="J13" s="602" t="s">
        <v>424</v>
      </c>
      <c r="K13" s="883"/>
      <c r="L13" s="931"/>
      <c r="M13" s="931"/>
      <c r="N13" s="613" t="s">
        <v>422</v>
      </c>
      <c r="O13" s="607"/>
    </row>
    <row r="14" spans="1:15" s="604" customFormat="1" ht="18" customHeight="1">
      <c r="A14" s="879"/>
      <c r="B14" s="879"/>
      <c r="C14" s="925"/>
      <c r="D14" s="907"/>
      <c r="E14" s="907"/>
      <c r="F14" s="907"/>
      <c r="G14" s="907"/>
      <c r="H14" s="907"/>
      <c r="I14" s="907"/>
      <c r="J14" s="614" t="s">
        <v>425</v>
      </c>
      <c r="K14" s="891"/>
      <c r="L14" s="932"/>
      <c r="M14" s="932"/>
      <c r="N14" s="615" t="s">
        <v>422</v>
      </c>
      <c r="O14" s="607"/>
    </row>
    <row r="15" spans="1:15" s="604" customFormat="1" ht="18" customHeight="1">
      <c r="A15" s="879"/>
      <c r="B15" s="879"/>
      <c r="C15" s="925"/>
      <c r="D15" s="907"/>
      <c r="E15" s="907"/>
      <c r="F15" s="907"/>
      <c r="G15" s="907"/>
      <c r="H15" s="907"/>
      <c r="I15" s="907"/>
      <c r="J15" s="933" t="s">
        <v>426</v>
      </c>
      <c r="K15" s="893"/>
      <c r="L15" s="935"/>
      <c r="M15" s="935"/>
      <c r="N15" s="936"/>
      <c r="O15" s="607"/>
    </row>
    <row r="16" spans="1:15" s="604" customFormat="1" ht="18" customHeight="1">
      <c r="A16" s="879"/>
      <c r="B16" s="879"/>
      <c r="C16" s="926"/>
      <c r="D16" s="907"/>
      <c r="E16" s="907"/>
      <c r="F16" s="907"/>
      <c r="G16" s="907"/>
      <c r="H16" s="907"/>
      <c r="I16" s="907"/>
      <c r="J16" s="934"/>
      <c r="K16" s="895"/>
      <c r="L16" s="896"/>
      <c r="M16" s="896"/>
      <c r="N16" s="937"/>
      <c r="O16" s="607"/>
    </row>
    <row r="17" spans="1:15" s="604" customFormat="1" ht="18" customHeight="1">
      <c r="A17" s="879"/>
      <c r="B17" s="879"/>
      <c r="C17" s="904" t="s">
        <v>427</v>
      </c>
      <c r="D17" s="906"/>
      <c r="E17" s="907"/>
      <c r="F17" s="907"/>
      <c r="G17" s="907"/>
      <c r="H17" s="907"/>
      <c r="I17" s="907"/>
      <c r="J17" s="908" t="s">
        <v>428</v>
      </c>
      <c r="K17" s="911"/>
      <c r="L17" s="912"/>
      <c r="M17" s="912"/>
      <c r="N17" s="913"/>
      <c r="O17" s="607"/>
    </row>
    <row r="18" spans="1:15" s="604" customFormat="1" ht="18" customHeight="1">
      <c r="A18" s="879"/>
      <c r="B18" s="879"/>
      <c r="C18" s="905"/>
      <c r="D18" s="907"/>
      <c r="E18" s="907"/>
      <c r="F18" s="907"/>
      <c r="G18" s="907"/>
      <c r="H18" s="907"/>
      <c r="I18" s="907"/>
      <c r="J18" s="909"/>
      <c r="K18" s="914"/>
      <c r="L18" s="915"/>
      <c r="M18" s="915"/>
      <c r="N18" s="916"/>
      <c r="O18" s="607"/>
    </row>
    <row r="19" spans="1:15" s="604" customFormat="1" ht="18" customHeight="1">
      <c r="A19" s="879"/>
      <c r="B19" s="879"/>
      <c r="C19" s="905"/>
      <c r="D19" s="907"/>
      <c r="E19" s="907"/>
      <c r="F19" s="907"/>
      <c r="G19" s="907"/>
      <c r="H19" s="907"/>
      <c r="I19" s="907"/>
      <c r="J19" s="909"/>
      <c r="K19" s="914"/>
      <c r="L19" s="915"/>
      <c r="M19" s="915"/>
      <c r="N19" s="916"/>
      <c r="O19" s="607"/>
    </row>
    <row r="20" spans="1:15" s="604" customFormat="1" ht="18" customHeight="1">
      <c r="A20" s="879"/>
      <c r="B20" s="879"/>
      <c r="C20" s="905"/>
      <c r="D20" s="907"/>
      <c r="E20" s="907"/>
      <c r="F20" s="907"/>
      <c r="G20" s="907"/>
      <c r="H20" s="907"/>
      <c r="I20" s="907"/>
      <c r="J20" s="909"/>
      <c r="K20" s="914"/>
      <c r="L20" s="915"/>
      <c r="M20" s="915"/>
      <c r="N20" s="916"/>
      <c r="O20" s="607"/>
    </row>
    <row r="21" spans="1:15" s="604" customFormat="1" ht="18" customHeight="1">
      <c r="A21" s="879"/>
      <c r="B21" s="879"/>
      <c r="C21" s="905"/>
      <c r="D21" s="907"/>
      <c r="E21" s="907"/>
      <c r="F21" s="907"/>
      <c r="G21" s="907"/>
      <c r="H21" s="907"/>
      <c r="I21" s="907"/>
      <c r="J21" s="910"/>
      <c r="K21" s="938"/>
      <c r="L21" s="939"/>
      <c r="M21" s="939"/>
      <c r="N21" s="940"/>
      <c r="O21" s="607"/>
    </row>
    <row r="22" spans="1:15" s="604" customFormat="1" ht="18" customHeight="1">
      <c r="A22" s="879"/>
      <c r="B22" s="879"/>
      <c r="C22" s="905"/>
      <c r="D22" s="907"/>
      <c r="E22" s="907"/>
      <c r="F22" s="907"/>
      <c r="G22" s="907"/>
      <c r="H22" s="907"/>
      <c r="I22" s="907"/>
      <c r="J22" s="941" t="s">
        <v>429</v>
      </c>
      <c r="K22" s="898"/>
      <c r="L22" s="944"/>
      <c r="M22" s="944"/>
      <c r="N22" s="945"/>
      <c r="O22" s="607"/>
    </row>
    <row r="23" spans="1:15" s="604" customFormat="1" ht="18" customHeight="1">
      <c r="A23" s="879"/>
      <c r="B23" s="879"/>
      <c r="C23" s="960" t="s">
        <v>430</v>
      </c>
      <c r="D23" s="962"/>
      <c r="E23" s="963"/>
      <c r="F23" s="963"/>
      <c r="G23" s="963"/>
      <c r="H23" s="963"/>
      <c r="I23" s="964"/>
      <c r="J23" s="942"/>
      <c r="K23" s="946"/>
      <c r="L23" s="947"/>
      <c r="M23" s="947"/>
      <c r="N23" s="948"/>
      <c r="O23" s="607"/>
    </row>
    <row r="24" spans="1:15" s="604" customFormat="1" ht="18" customHeight="1">
      <c r="A24" s="879"/>
      <c r="B24" s="879"/>
      <c r="C24" s="961"/>
      <c r="D24" s="965"/>
      <c r="E24" s="966"/>
      <c r="F24" s="966"/>
      <c r="G24" s="966"/>
      <c r="H24" s="966"/>
      <c r="I24" s="967"/>
      <c r="J24" s="943"/>
      <c r="K24" s="949"/>
      <c r="L24" s="950"/>
      <c r="M24" s="950"/>
      <c r="N24" s="951"/>
      <c r="O24" s="607"/>
    </row>
    <row r="25" spans="1:15" s="604" customFormat="1" ht="18" customHeight="1">
      <c r="A25" s="879"/>
      <c r="B25" s="879"/>
      <c r="C25" s="904" t="s">
        <v>431</v>
      </c>
      <c r="D25" s="907"/>
      <c r="E25" s="907"/>
      <c r="F25" s="907"/>
      <c r="G25" s="907"/>
      <c r="H25" s="907"/>
      <c r="I25" s="907"/>
      <c r="J25" s="960" t="s">
        <v>432</v>
      </c>
      <c r="K25" s="898"/>
      <c r="L25" s="944"/>
      <c r="M25" s="944"/>
      <c r="N25" s="945"/>
      <c r="O25" s="607"/>
    </row>
    <row r="26" spans="1:15" s="604" customFormat="1" ht="18" customHeight="1">
      <c r="A26" s="879"/>
      <c r="B26" s="879"/>
      <c r="C26" s="904"/>
      <c r="D26" s="907"/>
      <c r="E26" s="907"/>
      <c r="F26" s="907"/>
      <c r="G26" s="907"/>
      <c r="H26" s="907"/>
      <c r="I26" s="907"/>
      <c r="J26" s="943"/>
      <c r="K26" s="949"/>
      <c r="L26" s="950"/>
      <c r="M26" s="950"/>
      <c r="N26" s="951"/>
      <c r="O26" s="607"/>
    </row>
    <row r="27" spans="1:15" s="604" customFormat="1" ht="18" customHeight="1">
      <c r="A27" s="879"/>
      <c r="B27" s="879"/>
      <c r="C27" s="933" t="s">
        <v>433</v>
      </c>
      <c r="D27" s="608" t="s">
        <v>434</v>
      </c>
      <c r="E27" s="956" t="s">
        <v>435</v>
      </c>
      <c r="F27" s="886"/>
      <c r="G27" s="886"/>
      <c r="H27" s="886"/>
      <c r="I27" s="886"/>
      <c r="J27" s="886"/>
      <c r="K27" s="956" t="s">
        <v>436</v>
      </c>
      <c r="L27" s="886"/>
      <c r="M27" s="886"/>
      <c r="N27" s="886"/>
      <c r="O27" s="607"/>
    </row>
    <row r="28" spans="1:15" s="604" customFormat="1" ht="18" customHeight="1">
      <c r="A28" s="879"/>
      <c r="B28" s="879"/>
      <c r="C28" s="954"/>
      <c r="D28" s="616"/>
      <c r="E28" s="957"/>
      <c r="F28" s="912"/>
      <c r="G28" s="912"/>
      <c r="H28" s="912"/>
      <c r="I28" s="912"/>
      <c r="J28" s="913"/>
      <c r="K28" s="958"/>
      <c r="L28" s="959"/>
      <c r="M28" s="959"/>
      <c r="N28" s="959"/>
      <c r="O28" s="607"/>
    </row>
    <row r="29" spans="1:15" s="604" customFormat="1" ht="18" customHeight="1">
      <c r="A29" s="879"/>
      <c r="B29" s="879"/>
      <c r="C29" s="954"/>
      <c r="D29" s="617"/>
      <c r="E29" s="914"/>
      <c r="F29" s="915"/>
      <c r="G29" s="915"/>
      <c r="H29" s="915"/>
      <c r="I29" s="915"/>
      <c r="J29" s="916"/>
      <c r="K29" s="968"/>
      <c r="L29" s="969"/>
      <c r="M29" s="969"/>
      <c r="N29" s="969"/>
      <c r="O29" s="607"/>
    </row>
    <row r="30" spans="1:15" s="604" customFormat="1" ht="18" customHeight="1">
      <c r="A30" s="879"/>
      <c r="B30" s="879"/>
      <c r="C30" s="954"/>
      <c r="D30" s="617"/>
      <c r="E30" s="914"/>
      <c r="F30" s="915"/>
      <c r="G30" s="915"/>
      <c r="H30" s="915"/>
      <c r="I30" s="915"/>
      <c r="J30" s="916"/>
      <c r="K30" s="968"/>
      <c r="L30" s="969"/>
      <c r="M30" s="969"/>
      <c r="N30" s="969"/>
      <c r="O30" s="607"/>
    </row>
    <row r="31" spans="1:15" s="604" customFormat="1" ht="18" customHeight="1">
      <c r="A31" s="879"/>
      <c r="B31" s="879"/>
      <c r="C31" s="955"/>
      <c r="D31" s="618"/>
      <c r="E31" s="970"/>
      <c r="F31" s="939"/>
      <c r="G31" s="939"/>
      <c r="H31" s="939"/>
      <c r="I31" s="939"/>
      <c r="J31" s="940"/>
      <c r="K31" s="952"/>
      <c r="L31" s="953"/>
      <c r="M31" s="953"/>
      <c r="N31" s="953"/>
      <c r="O31" s="607"/>
    </row>
    <row r="32" spans="1:15" s="604" customFormat="1" ht="18" customHeight="1">
      <c r="A32" s="988" t="s">
        <v>437</v>
      </c>
      <c r="B32" s="989"/>
      <c r="C32" s="619" t="s">
        <v>438</v>
      </c>
      <c r="D32" s="992" t="s">
        <v>439</v>
      </c>
      <c r="E32" s="993"/>
      <c r="F32" s="608" t="s">
        <v>440</v>
      </c>
      <c r="G32" s="598" t="s">
        <v>441</v>
      </c>
      <c r="H32" s="992" t="s">
        <v>442</v>
      </c>
      <c r="I32" s="994"/>
      <c r="J32" s="994"/>
      <c r="K32" s="994"/>
      <c r="L32" s="994"/>
      <c r="M32" s="994"/>
      <c r="N32" s="995"/>
      <c r="O32" s="607"/>
    </row>
    <row r="33" spans="1:18" s="604" customFormat="1" ht="18" customHeight="1">
      <c r="A33" s="990"/>
      <c r="B33" s="991"/>
      <c r="C33" s="620"/>
      <c r="D33" s="996"/>
      <c r="E33" s="997"/>
      <c r="F33" s="621"/>
      <c r="G33" s="622"/>
      <c r="H33" s="998"/>
      <c r="I33" s="999"/>
      <c r="J33" s="999"/>
      <c r="K33" s="999"/>
      <c r="L33" s="999"/>
      <c r="M33" s="999"/>
      <c r="N33" s="1000"/>
      <c r="O33" s="623"/>
      <c r="P33" s="623"/>
      <c r="Q33" s="623"/>
      <c r="R33" s="623"/>
    </row>
    <row r="34" spans="1:18" s="604" customFormat="1" ht="18" customHeight="1">
      <c r="A34" s="990"/>
      <c r="B34" s="991"/>
      <c r="C34" s="624"/>
      <c r="D34" s="1001"/>
      <c r="E34" s="1002"/>
      <c r="F34" s="625"/>
      <c r="G34" s="626"/>
      <c r="H34" s="1003"/>
      <c r="I34" s="1004"/>
      <c r="J34" s="1004"/>
      <c r="K34" s="1004"/>
      <c r="L34" s="1004"/>
      <c r="M34" s="1004"/>
      <c r="N34" s="1005"/>
      <c r="O34" s="623"/>
      <c r="P34" s="623"/>
      <c r="Q34" s="623"/>
      <c r="R34" s="623"/>
    </row>
    <row r="35" spans="1:18" s="604" customFormat="1" ht="18" customHeight="1">
      <c r="A35" s="990"/>
      <c r="B35" s="991"/>
      <c r="C35" s="627"/>
      <c r="D35" s="985"/>
      <c r="E35" s="987"/>
      <c r="F35" s="628"/>
      <c r="G35" s="629"/>
      <c r="H35" s="970"/>
      <c r="I35" s="1006"/>
      <c r="J35" s="1006"/>
      <c r="K35" s="1006"/>
      <c r="L35" s="1006"/>
      <c r="M35" s="1006"/>
      <c r="N35" s="1007"/>
      <c r="O35" s="623"/>
      <c r="P35" s="623"/>
      <c r="Q35" s="623"/>
      <c r="R35" s="623"/>
    </row>
    <row r="36" spans="1:18" s="604" customFormat="1" ht="18" customHeight="1">
      <c r="A36" s="879" t="s">
        <v>443</v>
      </c>
      <c r="B36" s="879"/>
      <c r="C36" s="971"/>
      <c r="D36" s="972"/>
      <c r="E36" s="630"/>
      <c r="F36" s="631" t="s">
        <v>444</v>
      </c>
      <c r="G36" s="632"/>
      <c r="H36" s="973" t="s">
        <v>445</v>
      </c>
      <c r="I36" s="911"/>
      <c r="J36" s="976"/>
      <c r="K36" s="976"/>
      <c r="L36" s="976"/>
      <c r="M36" s="976"/>
      <c r="N36" s="977"/>
      <c r="P36" s="607"/>
    </row>
    <row r="37" spans="1:18" s="604" customFormat="1" ht="18" customHeight="1">
      <c r="A37" s="879"/>
      <c r="B37" s="879"/>
      <c r="C37" s="978"/>
      <c r="D37" s="979"/>
      <c r="E37" s="633"/>
      <c r="F37" s="634" t="s">
        <v>444</v>
      </c>
      <c r="G37" s="635"/>
      <c r="H37" s="974"/>
      <c r="I37" s="914"/>
      <c r="J37" s="980"/>
      <c r="K37" s="980"/>
      <c r="L37" s="980"/>
      <c r="M37" s="980"/>
      <c r="N37" s="981"/>
      <c r="P37" s="607"/>
    </row>
    <row r="38" spans="1:18" s="604" customFormat="1" ht="18" customHeight="1">
      <c r="A38" s="879"/>
      <c r="B38" s="879"/>
      <c r="C38" s="978"/>
      <c r="D38" s="982"/>
      <c r="E38" s="633"/>
      <c r="F38" s="634" t="s">
        <v>444</v>
      </c>
      <c r="G38" s="635"/>
      <c r="H38" s="974"/>
      <c r="I38" s="914"/>
      <c r="J38" s="980"/>
      <c r="K38" s="980"/>
      <c r="L38" s="980"/>
      <c r="M38" s="980"/>
      <c r="N38" s="981"/>
      <c r="P38" s="607"/>
    </row>
    <row r="39" spans="1:18" s="604" customFormat="1" ht="18" customHeight="1">
      <c r="A39" s="879"/>
      <c r="B39" s="879"/>
      <c r="C39" s="983"/>
      <c r="D39" s="984"/>
      <c r="E39" s="636"/>
      <c r="F39" s="637" t="s">
        <v>444</v>
      </c>
      <c r="G39" s="638"/>
      <c r="H39" s="975"/>
      <c r="I39" s="985"/>
      <c r="J39" s="986"/>
      <c r="K39" s="986"/>
      <c r="L39" s="986"/>
      <c r="M39" s="986"/>
      <c r="N39" s="987"/>
      <c r="P39" s="607"/>
    </row>
    <row r="40" spans="1:18" s="639" customFormat="1" ht="18" customHeight="1"/>
    <row r="41" spans="1:18" s="639" customFormat="1" ht="18" customHeight="1">
      <c r="A41" s="597" t="s">
        <v>446</v>
      </c>
    </row>
    <row r="42" spans="1:18" s="642" customFormat="1" ht="18" customHeight="1">
      <c r="A42" s="897" t="s">
        <v>447</v>
      </c>
      <c r="B42" s="904"/>
      <c r="C42" s="904"/>
      <c r="D42" s="640" t="s">
        <v>448</v>
      </c>
      <c r="E42" s="641" t="s">
        <v>449</v>
      </c>
      <c r="F42" s="956" t="s">
        <v>450</v>
      </c>
      <c r="G42" s="1008"/>
      <c r="H42" s="886" t="s">
        <v>451</v>
      </c>
      <c r="I42" s="886"/>
      <c r="J42" s="886"/>
      <c r="K42" s="886"/>
      <c r="L42" s="886"/>
      <c r="M42" s="886"/>
      <c r="N42" s="886"/>
      <c r="P42" s="643"/>
    </row>
    <row r="43" spans="1:18" s="604" customFormat="1" ht="18" customHeight="1">
      <c r="A43" s="1009" t="s">
        <v>452</v>
      </c>
      <c r="B43" s="1010"/>
      <c r="C43" s="616"/>
      <c r="D43" s="644"/>
      <c r="E43" s="645"/>
      <c r="F43" s="1011"/>
      <c r="G43" s="1012"/>
      <c r="H43" s="1013"/>
      <c r="I43" s="1014"/>
      <c r="J43" s="1014"/>
      <c r="K43" s="1014"/>
      <c r="L43" s="1014"/>
      <c r="M43" s="1014"/>
      <c r="N43" s="1015"/>
      <c r="P43" s="607"/>
    </row>
    <row r="44" spans="1:18" s="604" customFormat="1" ht="18" customHeight="1">
      <c r="A44" s="1024" t="s">
        <v>453</v>
      </c>
      <c r="B44" s="1025"/>
      <c r="C44" s="646"/>
      <c r="D44" s="647"/>
      <c r="E44" s="648"/>
      <c r="F44" s="1026"/>
      <c r="G44" s="1027"/>
      <c r="H44" s="1028"/>
      <c r="I44" s="1029"/>
      <c r="J44" s="1029"/>
      <c r="K44" s="1029"/>
      <c r="L44" s="1029"/>
      <c r="M44" s="1029"/>
      <c r="N44" s="1030"/>
      <c r="P44" s="607"/>
    </row>
    <row r="45" spans="1:18" s="604" customFormat="1" ht="18" customHeight="1">
      <c r="A45" s="1031" t="s">
        <v>454</v>
      </c>
      <c r="B45" s="1032"/>
      <c r="C45" s="618"/>
      <c r="D45" s="649"/>
      <c r="E45" s="650"/>
      <c r="F45" s="1033"/>
      <c r="G45" s="1034"/>
      <c r="H45" s="1035"/>
      <c r="I45" s="1036"/>
      <c r="J45" s="1036"/>
      <c r="K45" s="1036"/>
      <c r="L45" s="1036"/>
      <c r="M45" s="1036"/>
      <c r="N45" s="1037"/>
      <c r="P45" s="607"/>
    </row>
    <row r="46" spans="1:18" s="604" customFormat="1" ht="18" customHeight="1">
      <c r="A46" s="651"/>
      <c r="B46" s="652"/>
      <c r="C46" s="651"/>
      <c r="D46" s="653"/>
      <c r="E46" s="654"/>
      <c r="F46" s="654"/>
      <c r="G46" s="655"/>
      <c r="H46" s="656"/>
      <c r="I46" s="657"/>
      <c r="J46" s="657"/>
      <c r="K46" s="657"/>
      <c r="L46" s="657"/>
      <c r="M46" s="657"/>
      <c r="N46" s="657"/>
      <c r="P46" s="607"/>
    </row>
    <row r="47" spans="1:18" s="639" customFormat="1" ht="18" customHeight="1">
      <c r="A47" s="597" t="s">
        <v>455</v>
      </c>
    </row>
    <row r="48" spans="1:18" s="604" customFormat="1" ht="18" customHeight="1">
      <c r="A48" s="898"/>
      <c r="B48" s="1016"/>
      <c r="C48" s="1016"/>
      <c r="D48" s="1016"/>
      <c r="E48" s="1016"/>
      <c r="F48" s="1016"/>
      <c r="G48" s="1016"/>
      <c r="H48" s="1016"/>
      <c r="I48" s="1016"/>
      <c r="J48" s="1016"/>
      <c r="K48" s="1016"/>
      <c r="L48" s="1016"/>
      <c r="M48" s="1016"/>
      <c r="N48" s="1017"/>
      <c r="P48" s="607"/>
    </row>
    <row r="49" spans="1:16" s="604" customFormat="1" ht="18" customHeight="1">
      <c r="A49" s="1018"/>
      <c r="B49" s="1019"/>
      <c r="C49" s="1019"/>
      <c r="D49" s="1019"/>
      <c r="E49" s="1019"/>
      <c r="F49" s="1019"/>
      <c r="G49" s="1019"/>
      <c r="H49" s="1019"/>
      <c r="I49" s="1019"/>
      <c r="J49" s="1019"/>
      <c r="K49" s="1019"/>
      <c r="L49" s="1019"/>
      <c r="M49" s="1019"/>
      <c r="N49" s="1020"/>
      <c r="P49" s="607"/>
    </row>
    <row r="50" spans="1:16" s="604" customFormat="1" ht="18" customHeight="1">
      <c r="A50" s="1021"/>
      <c r="B50" s="1022"/>
      <c r="C50" s="1022"/>
      <c r="D50" s="1022"/>
      <c r="E50" s="1022"/>
      <c r="F50" s="1022"/>
      <c r="G50" s="1022"/>
      <c r="H50" s="1022"/>
      <c r="I50" s="1022"/>
      <c r="J50" s="1022"/>
      <c r="K50" s="1022"/>
      <c r="L50" s="1022"/>
      <c r="M50" s="1022"/>
      <c r="N50" s="1023"/>
      <c r="P50" s="607"/>
    </row>
    <row r="51" spans="1:16" s="658" customFormat="1" ht="18" customHeight="1"/>
    <row r="52" spans="1:16" s="658" customFormat="1" ht="18" customHeight="1"/>
    <row r="53" spans="1:16" ht="23.1" customHeight="1"/>
    <row r="54" spans="1:16" ht="23.1" customHeight="1"/>
    <row r="55" spans="1:16" ht="23.1" customHeight="1"/>
    <row r="56" spans="1:16" ht="23.1" customHeight="1"/>
    <row r="57" spans="1:16" ht="23.1" customHeight="1"/>
    <row r="58" spans="1:16" ht="23.1" customHeight="1"/>
    <row r="59" spans="1:16" ht="23.1" customHeight="1"/>
    <row r="60" spans="1:16" ht="23.1" customHeight="1"/>
    <row r="61" spans="1:16" ht="23.1" customHeight="1"/>
    <row r="62" spans="1:16" ht="23.1" customHeight="1"/>
    <row r="63" spans="1:16" ht="23.1" customHeight="1"/>
    <row r="64" spans="1:16" ht="23.1" customHeight="1"/>
    <row r="65" ht="23.1" customHeight="1"/>
    <row r="66" ht="23.1" customHeight="1"/>
  </sheetData>
  <sheetProtection selectLockedCells="1"/>
  <mergeCells count="84">
    <mergeCell ref="A48:N50"/>
    <mergeCell ref="A44:B44"/>
    <mergeCell ref="F44:G44"/>
    <mergeCell ref="H44:N44"/>
    <mergeCell ref="A45:B45"/>
    <mergeCell ref="F45:G45"/>
    <mergeCell ref="H45:N45"/>
    <mergeCell ref="A42:C42"/>
    <mergeCell ref="F42:G42"/>
    <mergeCell ref="H42:N42"/>
    <mergeCell ref="A43:B43"/>
    <mergeCell ref="F43:G43"/>
    <mergeCell ref="H43:N43"/>
    <mergeCell ref="A32:B35"/>
    <mergeCell ref="D32:E32"/>
    <mergeCell ref="H32:N32"/>
    <mergeCell ref="D33:E33"/>
    <mergeCell ref="H33:N33"/>
    <mergeCell ref="D34:E34"/>
    <mergeCell ref="H34:N34"/>
    <mergeCell ref="D35:E35"/>
    <mergeCell ref="H35:N35"/>
    <mergeCell ref="A36:B39"/>
    <mergeCell ref="C36:D36"/>
    <mergeCell ref="H36:H39"/>
    <mergeCell ref="I36:N36"/>
    <mergeCell ref="C37:D37"/>
    <mergeCell ref="I37:N37"/>
    <mergeCell ref="C38:D38"/>
    <mergeCell ref="I38:N38"/>
    <mergeCell ref="C39:D39"/>
    <mergeCell ref="I39:N39"/>
    <mergeCell ref="C23:C24"/>
    <mergeCell ref="D23:I24"/>
    <mergeCell ref="C25:C26"/>
    <mergeCell ref="D25:I26"/>
    <mergeCell ref="J25:J26"/>
    <mergeCell ref="K25:N26"/>
    <mergeCell ref="K31:N31"/>
    <mergeCell ref="C27:C31"/>
    <mergeCell ref="E27:J27"/>
    <mergeCell ref="K27:N27"/>
    <mergeCell ref="E28:J28"/>
    <mergeCell ref="K28:N28"/>
    <mergeCell ref="K29:N29"/>
    <mergeCell ref="E30:J30"/>
    <mergeCell ref="K30:N30"/>
    <mergeCell ref="E31:J31"/>
    <mergeCell ref="E29:J29"/>
    <mergeCell ref="K19:N19"/>
    <mergeCell ref="K20:N20"/>
    <mergeCell ref="K21:N21"/>
    <mergeCell ref="J22:J24"/>
    <mergeCell ref="K22:N24"/>
    <mergeCell ref="O9:O10"/>
    <mergeCell ref="C11:C16"/>
    <mergeCell ref="D11:I16"/>
    <mergeCell ref="K11:L11"/>
    <mergeCell ref="M11:N11"/>
    <mergeCell ref="K13:M13"/>
    <mergeCell ref="K14:M14"/>
    <mergeCell ref="J15:J16"/>
    <mergeCell ref="K15:N16"/>
    <mergeCell ref="A2:N3"/>
    <mergeCell ref="A5:C5"/>
    <mergeCell ref="E5:F5"/>
    <mergeCell ref="G5:I5"/>
    <mergeCell ref="K5:N5"/>
    <mergeCell ref="A7:B31"/>
    <mergeCell ref="D7:I7"/>
    <mergeCell ref="K7:M7"/>
    <mergeCell ref="D8:E8"/>
    <mergeCell ref="F8:G8"/>
    <mergeCell ref="H8:I8"/>
    <mergeCell ref="K8:M8"/>
    <mergeCell ref="C9:C10"/>
    <mergeCell ref="D9:E10"/>
    <mergeCell ref="F9:G10"/>
    <mergeCell ref="H9:N10"/>
    <mergeCell ref="C17:C22"/>
    <mergeCell ref="D17:I22"/>
    <mergeCell ref="J17:J21"/>
    <mergeCell ref="K17:N17"/>
    <mergeCell ref="K18:N1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showGridLines="0" topLeftCell="A22" zoomScale="80" zoomScaleNormal="80" zoomScaleSheetLayoutView="85" workbookViewId="0">
      <selection activeCell="C10" sqref="C10:E10"/>
    </sheetView>
  </sheetViews>
  <sheetFormatPr defaultRowHeight="13.5"/>
  <cols>
    <col min="1" max="2" width="2.625" style="595" customWidth="1"/>
    <col min="3" max="3" width="10.625" style="595" customWidth="1"/>
    <col min="4" max="5" width="12.625" style="595" customWidth="1"/>
    <col min="6" max="7" width="6.625" style="595" customWidth="1"/>
    <col min="8" max="8" width="4.625" style="595" customWidth="1"/>
    <col min="9" max="9" width="10.625" style="595" customWidth="1"/>
    <col min="10" max="10" width="9.625" style="595" customWidth="1"/>
    <col min="11" max="14" width="4.875" style="595" customWidth="1"/>
    <col min="15" max="16384" width="9" style="595"/>
  </cols>
  <sheetData>
    <row r="1" spans="1:15" ht="17.25" customHeight="1">
      <c r="A1" s="1038" t="s">
        <v>456</v>
      </c>
      <c r="B1" s="1039"/>
      <c r="C1" s="1039"/>
      <c r="D1" s="1040"/>
      <c r="E1" s="1040"/>
      <c r="F1" s="659"/>
      <c r="G1" s="659"/>
      <c r="H1" s="659"/>
      <c r="I1" s="659"/>
      <c r="J1" s="660" t="s">
        <v>407</v>
      </c>
      <c r="K1" s="921"/>
      <c r="L1" s="922"/>
      <c r="M1" s="922"/>
      <c r="N1" s="922"/>
    </row>
    <row r="2" spans="1:15" ht="17.25" customHeight="1">
      <c r="A2" s="661"/>
      <c r="B2" s="662"/>
      <c r="C2" s="662"/>
      <c r="D2" s="597"/>
      <c r="E2" s="597"/>
      <c r="F2" s="596"/>
      <c r="G2" s="596"/>
      <c r="H2" s="596"/>
      <c r="I2" s="596"/>
      <c r="J2" s="596"/>
      <c r="K2" s="596"/>
      <c r="L2" s="596"/>
      <c r="M2" s="596"/>
      <c r="N2" s="596"/>
    </row>
    <row r="3" spans="1:15" ht="17.25" customHeight="1">
      <c r="A3" s="1041" t="s">
        <v>457</v>
      </c>
      <c r="B3" s="1041"/>
      <c r="C3" s="1041"/>
      <c r="D3" s="1041"/>
      <c r="E3" s="1041"/>
      <c r="F3" s="1041"/>
      <c r="G3" s="1041"/>
      <c r="H3" s="1041"/>
      <c r="I3" s="1041"/>
      <c r="J3" s="1041"/>
      <c r="K3" s="1041"/>
      <c r="L3" s="1041"/>
      <c r="M3" s="1041"/>
      <c r="N3" s="1041"/>
    </row>
    <row r="4" spans="1:15" ht="17.25" customHeight="1">
      <c r="A4" s="1041"/>
      <c r="B4" s="1041"/>
      <c r="C4" s="1041"/>
      <c r="D4" s="1041"/>
      <c r="E4" s="1041"/>
      <c r="F4" s="1041"/>
      <c r="G4" s="1041"/>
      <c r="H4" s="1041"/>
      <c r="I4" s="1041"/>
      <c r="J4" s="1041"/>
      <c r="K4" s="1041"/>
      <c r="L4" s="1041"/>
      <c r="M4" s="1041"/>
      <c r="N4" s="1041"/>
    </row>
    <row r="5" spans="1:15" s="599" customFormat="1" ht="17.25" customHeight="1">
      <c r="A5" s="1042"/>
      <c r="B5" s="1042"/>
      <c r="C5" s="1042"/>
      <c r="D5" s="663"/>
      <c r="E5" s="1043"/>
      <c r="F5" s="1043"/>
      <c r="G5" s="1044"/>
      <c r="H5" s="1044"/>
      <c r="I5" s="1044"/>
    </row>
    <row r="6" spans="1:15" s="665" customFormat="1" ht="18" customHeight="1">
      <c r="A6" s="664" t="s">
        <v>458</v>
      </c>
      <c r="B6" s="664"/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</row>
    <row r="7" spans="1:15" s="604" customFormat="1" ht="18" customHeight="1">
      <c r="A7" s="879" t="s">
        <v>459</v>
      </c>
      <c r="B7" s="879"/>
      <c r="C7" s="1046" t="s">
        <v>460</v>
      </c>
      <c r="D7" s="1046"/>
      <c r="E7" s="995"/>
      <c r="F7" s="1047" t="s">
        <v>461</v>
      </c>
      <c r="G7" s="1047"/>
      <c r="H7" s="1048"/>
      <c r="I7" s="666" t="s">
        <v>462</v>
      </c>
      <c r="J7" s="886" t="s">
        <v>463</v>
      </c>
      <c r="K7" s="886"/>
      <c r="L7" s="886"/>
      <c r="M7" s="886"/>
      <c r="N7" s="886"/>
      <c r="O7" s="607"/>
    </row>
    <row r="8" spans="1:15" s="604" customFormat="1" ht="18" customHeight="1">
      <c r="A8" s="879"/>
      <c r="B8" s="879"/>
      <c r="C8" s="998"/>
      <c r="D8" s="999"/>
      <c r="E8" s="913"/>
      <c r="F8" s="1049"/>
      <c r="G8" s="1050"/>
      <c r="H8" s="667" t="e">
        <f>F8/F$13</f>
        <v>#DIV/0!</v>
      </c>
      <c r="I8" s="668"/>
      <c r="J8" s="1051"/>
      <c r="K8" s="1051"/>
      <c r="L8" s="1051"/>
      <c r="M8" s="1051"/>
      <c r="N8" s="1051"/>
      <c r="O8" s="607"/>
    </row>
    <row r="9" spans="1:15" s="604" customFormat="1" ht="18" customHeight="1">
      <c r="A9" s="879"/>
      <c r="B9" s="879"/>
      <c r="C9" s="1003"/>
      <c r="D9" s="1004"/>
      <c r="E9" s="916"/>
      <c r="F9" s="1052"/>
      <c r="G9" s="1053"/>
      <c r="H9" s="669" t="e">
        <f t="shared" ref="H9:H13" si="0">F9/F$13</f>
        <v>#DIV/0!</v>
      </c>
      <c r="I9" s="670"/>
      <c r="J9" s="1054"/>
      <c r="K9" s="1054"/>
      <c r="L9" s="1054"/>
      <c r="M9" s="1054"/>
      <c r="N9" s="1054"/>
      <c r="O9" s="607"/>
    </row>
    <row r="10" spans="1:15" s="604" customFormat="1" ht="18" customHeight="1">
      <c r="A10" s="879"/>
      <c r="B10" s="879"/>
      <c r="C10" s="1003"/>
      <c r="D10" s="1004"/>
      <c r="E10" s="916"/>
      <c r="F10" s="1052"/>
      <c r="G10" s="1053"/>
      <c r="H10" s="669" t="e">
        <f t="shared" si="0"/>
        <v>#DIV/0!</v>
      </c>
      <c r="I10" s="670"/>
      <c r="J10" s="1054"/>
      <c r="K10" s="1054"/>
      <c r="L10" s="1054"/>
      <c r="M10" s="1054"/>
      <c r="N10" s="1054"/>
      <c r="O10" s="607"/>
    </row>
    <row r="11" spans="1:15" s="604" customFormat="1" ht="18" customHeight="1">
      <c r="A11" s="879"/>
      <c r="B11" s="879"/>
      <c r="C11" s="1003"/>
      <c r="D11" s="1004"/>
      <c r="E11" s="916"/>
      <c r="F11" s="1052"/>
      <c r="G11" s="1053"/>
      <c r="H11" s="669" t="e">
        <f t="shared" si="0"/>
        <v>#DIV/0!</v>
      </c>
      <c r="I11" s="670"/>
      <c r="J11" s="1054"/>
      <c r="K11" s="1054"/>
      <c r="L11" s="1054"/>
      <c r="M11" s="1054"/>
      <c r="N11" s="1054"/>
      <c r="O11" s="607"/>
    </row>
    <row r="12" spans="1:15" s="604" customFormat="1" ht="18" customHeight="1">
      <c r="A12" s="879"/>
      <c r="B12" s="879"/>
      <c r="C12" s="970"/>
      <c r="D12" s="1006"/>
      <c r="E12" s="940"/>
      <c r="F12" s="1055"/>
      <c r="G12" s="1056"/>
      <c r="H12" s="671" t="e">
        <f t="shared" si="0"/>
        <v>#DIV/0!</v>
      </c>
      <c r="I12" s="672"/>
      <c r="J12" s="1057"/>
      <c r="K12" s="1057"/>
      <c r="L12" s="1057"/>
      <c r="M12" s="1057"/>
      <c r="N12" s="1057"/>
      <c r="O12" s="607"/>
    </row>
    <row r="13" spans="1:15" s="674" customFormat="1" ht="18" customHeight="1">
      <c r="A13" s="1045"/>
      <c r="B13" s="1045"/>
      <c r="C13" s="1058" t="s">
        <v>464</v>
      </c>
      <c r="D13" s="1058"/>
      <c r="E13" s="1058"/>
      <c r="F13" s="1059">
        <f>SUM(F8:F12)</f>
        <v>0</v>
      </c>
      <c r="G13" s="1060"/>
      <c r="H13" s="667" t="e">
        <f t="shared" si="0"/>
        <v>#DIV/0!</v>
      </c>
      <c r="I13" s="673"/>
      <c r="J13" s="1061"/>
      <c r="K13" s="1061"/>
      <c r="L13" s="1061"/>
      <c r="M13" s="1061"/>
      <c r="N13" s="1061"/>
    </row>
    <row r="14" spans="1:15" s="155" customFormat="1" ht="18" customHeight="1">
      <c r="A14" s="879" t="s">
        <v>465</v>
      </c>
      <c r="B14" s="879"/>
      <c r="C14" s="1062" t="s">
        <v>466</v>
      </c>
      <c r="D14" s="1063"/>
      <c r="E14" s="1064"/>
      <c r="F14" s="1065"/>
      <c r="G14" s="1065"/>
      <c r="H14" s="1065"/>
      <c r="I14" s="1065"/>
      <c r="J14" s="1065"/>
      <c r="K14" s="1065"/>
      <c r="L14" s="1065"/>
      <c r="M14" s="1065"/>
      <c r="N14" s="1066"/>
    </row>
    <row r="15" spans="1:15" s="155" customFormat="1" ht="18" customHeight="1">
      <c r="A15" s="879"/>
      <c r="B15" s="879"/>
      <c r="C15" s="1067" t="s">
        <v>467</v>
      </c>
      <c r="D15" s="1068"/>
      <c r="E15" s="1069"/>
      <c r="F15" s="1070"/>
      <c r="G15" s="1070"/>
      <c r="H15" s="1070"/>
      <c r="I15" s="1070"/>
      <c r="J15" s="1070"/>
      <c r="K15" s="1070"/>
      <c r="L15" s="1070"/>
      <c r="M15" s="1070"/>
      <c r="N15" s="1071"/>
    </row>
    <row r="16" spans="1:15" s="155" customFormat="1" ht="18" customHeight="1">
      <c r="A16" s="879"/>
      <c r="B16" s="879"/>
      <c r="C16" s="1067" t="s">
        <v>468</v>
      </c>
      <c r="D16" s="1068"/>
      <c r="E16" s="1069"/>
      <c r="F16" s="1070"/>
      <c r="G16" s="1070"/>
      <c r="H16" s="1070"/>
      <c r="I16" s="1070"/>
      <c r="J16" s="1070"/>
      <c r="K16" s="1070"/>
      <c r="L16" s="1070"/>
      <c r="M16" s="1070"/>
      <c r="N16" s="1071"/>
    </row>
    <row r="17" spans="1:15" s="155" customFormat="1" ht="18" customHeight="1">
      <c r="A17" s="879"/>
      <c r="B17" s="879"/>
      <c r="C17" s="1072" t="s">
        <v>469</v>
      </c>
      <c r="D17" s="1073"/>
      <c r="E17" s="1074"/>
      <c r="F17" s="1075"/>
      <c r="G17" s="1075"/>
      <c r="H17" s="1075"/>
      <c r="I17" s="1075"/>
      <c r="J17" s="1075"/>
      <c r="K17" s="1075"/>
      <c r="L17" s="1075"/>
      <c r="M17" s="1075"/>
      <c r="N17" s="1076"/>
    </row>
    <row r="18" spans="1:15" s="658" customFormat="1" ht="18" customHeight="1">
      <c r="A18" s="675"/>
      <c r="B18" s="675"/>
      <c r="C18" s="675"/>
      <c r="D18" s="675"/>
      <c r="E18" s="675"/>
      <c r="F18" s="675"/>
      <c r="G18" s="675"/>
      <c r="H18" s="675"/>
      <c r="I18" s="675"/>
      <c r="J18" s="675"/>
      <c r="K18" s="675"/>
      <c r="L18" s="675"/>
      <c r="M18" s="675"/>
      <c r="N18" s="675"/>
    </row>
    <row r="19" spans="1:15" s="658" customFormat="1" ht="18" customHeight="1">
      <c r="A19" s="675"/>
      <c r="B19" s="675"/>
      <c r="C19" s="675"/>
      <c r="D19" s="675"/>
      <c r="E19" s="675"/>
      <c r="F19" s="675"/>
      <c r="G19" s="675"/>
      <c r="H19" s="675"/>
      <c r="I19" s="675"/>
      <c r="J19" s="675"/>
      <c r="K19" s="675"/>
      <c r="L19" s="675"/>
      <c r="M19" s="675"/>
      <c r="N19" s="675"/>
    </row>
    <row r="20" spans="1:15" s="665" customFormat="1" ht="18" customHeight="1">
      <c r="A20" s="664" t="s">
        <v>470</v>
      </c>
      <c r="B20" s="664"/>
      <c r="C20" s="664"/>
      <c r="D20" s="664"/>
      <c r="E20" s="664"/>
      <c r="F20" s="664"/>
      <c r="G20" s="664"/>
      <c r="H20" s="664"/>
      <c r="I20" s="664"/>
      <c r="J20" s="664"/>
      <c r="K20" s="664"/>
      <c r="L20" s="664"/>
      <c r="M20" s="664"/>
      <c r="N20" s="664"/>
    </row>
    <row r="21" spans="1:15" s="604" customFormat="1" ht="18" customHeight="1">
      <c r="A21" s="879" t="s">
        <v>471</v>
      </c>
      <c r="B21" s="879"/>
      <c r="C21" s="1046" t="s">
        <v>472</v>
      </c>
      <c r="D21" s="1046"/>
      <c r="E21" s="995"/>
      <c r="F21" s="1047" t="s">
        <v>461</v>
      </c>
      <c r="G21" s="1047"/>
      <c r="H21" s="1048"/>
      <c r="I21" s="666" t="s">
        <v>462</v>
      </c>
      <c r="J21" s="886" t="s">
        <v>473</v>
      </c>
      <c r="K21" s="886"/>
      <c r="L21" s="886"/>
      <c r="M21" s="886"/>
      <c r="N21" s="886"/>
      <c r="O21" s="607"/>
    </row>
    <row r="22" spans="1:15" s="604" customFormat="1" ht="18" customHeight="1">
      <c r="A22" s="879"/>
      <c r="B22" s="879"/>
      <c r="C22" s="998"/>
      <c r="D22" s="999"/>
      <c r="E22" s="913"/>
      <c r="F22" s="1049"/>
      <c r="G22" s="1050"/>
      <c r="H22" s="667" t="e">
        <f t="shared" ref="H22:H26" si="1">F22/F$27</f>
        <v>#DIV/0!</v>
      </c>
      <c r="I22" s="676"/>
      <c r="J22" s="1051"/>
      <c r="K22" s="1051"/>
      <c r="L22" s="1051"/>
      <c r="M22" s="1051"/>
      <c r="N22" s="1051"/>
      <c r="O22" s="607"/>
    </row>
    <row r="23" spans="1:15" s="604" customFormat="1" ht="18" customHeight="1">
      <c r="A23" s="879"/>
      <c r="B23" s="879"/>
      <c r="C23" s="1003"/>
      <c r="D23" s="1004"/>
      <c r="E23" s="916"/>
      <c r="F23" s="1052"/>
      <c r="G23" s="1053"/>
      <c r="H23" s="669" t="e">
        <f t="shared" si="1"/>
        <v>#DIV/0!</v>
      </c>
      <c r="I23" s="677"/>
      <c r="J23" s="1054"/>
      <c r="K23" s="1054"/>
      <c r="L23" s="1054"/>
      <c r="M23" s="1054"/>
      <c r="N23" s="1054"/>
      <c r="O23" s="607"/>
    </row>
    <row r="24" spans="1:15" s="604" customFormat="1" ht="18" customHeight="1">
      <c r="A24" s="879"/>
      <c r="B24" s="879"/>
      <c r="C24" s="1003"/>
      <c r="D24" s="1004"/>
      <c r="E24" s="916"/>
      <c r="F24" s="1052"/>
      <c r="G24" s="1053"/>
      <c r="H24" s="669" t="e">
        <f t="shared" si="1"/>
        <v>#DIV/0!</v>
      </c>
      <c r="I24" s="677"/>
      <c r="J24" s="1054"/>
      <c r="K24" s="1054"/>
      <c r="L24" s="1054"/>
      <c r="M24" s="1054"/>
      <c r="N24" s="1054"/>
      <c r="O24" s="607"/>
    </row>
    <row r="25" spans="1:15" s="604" customFormat="1" ht="18" customHeight="1">
      <c r="A25" s="879"/>
      <c r="B25" s="879"/>
      <c r="C25" s="1003"/>
      <c r="D25" s="1004"/>
      <c r="E25" s="916"/>
      <c r="F25" s="1052"/>
      <c r="G25" s="1053"/>
      <c r="H25" s="669" t="e">
        <f t="shared" si="1"/>
        <v>#DIV/0!</v>
      </c>
      <c r="I25" s="677"/>
      <c r="J25" s="1054"/>
      <c r="K25" s="1054"/>
      <c r="L25" s="1054"/>
      <c r="M25" s="1054"/>
      <c r="N25" s="1054"/>
      <c r="O25" s="607"/>
    </row>
    <row r="26" spans="1:15" s="604" customFormat="1" ht="18" customHeight="1">
      <c r="A26" s="879"/>
      <c r="B26" s="879"/>
      <c r="C26" s="970"/>
      <c r="D26" s="1006"/>
      <c r="E26" s="940"/>
      <c r="F26" s="1055"/>
      <c r="G26" s="1056"/>
      <c r="H26" s="671" t="e">
        <f t="shared" si="1"/>
        <v>#DIV/0!</v>
      </c>
      <c r="I26" s="678"/>
      <c r="J26" s="1057"/>
      <c r="K26" s="1057"/>
      <c r="L26" s="1057"/>
      <c r="M26" s="1057"/>
      <c r="N26" s="1057"/>
      <c r="O26" s="607"/>
    </row>
    <row r="27" spans="1:15" s="674" customFormat="1" ht="18" customHeight="1">
      <c r="A27" s="1045"/>
      <c r="B27" s="1045"/>
      <c r="C27" s="1058" t="s">
        <v>464</v>
      </c>
      <c r="D27" s="1058"/>
      <c r="E27" s="1058"/>
      <c r="F27" s="1059">
        <f>SUM(F22:F26)</f>
        <v>0</v>
      </c>
      <c r="G27" s="1060"/>
      <c r="H27" s="667" t="e">
        <f>F27/F$27</f>
        <v>#DIV/0!</v>
      </c>
      <c r="I27" s="679"/>
      <c r="J27" s="1061"/>
      <c r="K27" s="1061"/>
      <c r="L27" s="1061"/>
      <c r="M27" s="1061"/>
      <c r="N27" s="1061"/>
    </row>
    <row r="28" spans="1:15" s="155" customFormat="1" ht="18" customHeight="1">
      <c r="A28" s="879" t="s">
        <v>465</v>
      </c>
      <c r="B28" s="879"/>
      <c r="C28" s="1077" t="s">
        <v>474</v>
      </c>
      <c r="D28" s="1078"/>
      <c r="E28" s="1064"/>
      <c r="F28" s="1065"/>
      <c r="G28" s="1065"/>
      <c r="H28" s="1065"/>
      <c r="I28" s="1065"/>
      <c r="J28" s="1065"/>
      <c r="K28" s="1065"/>
      <c r="L28" s="1065"/>
      <c r="M28" s="1065"/>
      <c r="N28" s="1066"/>
    </row>
    <row r="29" spans="1:15" s="155" customFormat="1" ht="18" customHeight="1">
      <c r="A29" s="879"/>
      <c r="B29" s="879"/>
      <c r="C29" s="1079" t="s">
        <v>475</v>
      </c>
      <c r="D29" s="1080"/>
      <c r="E29" s="1069"/>
      <c r="F29" s="1070"/>
      <c r="G29" s="1070"/>
      <c r="H29" s="1070"/>
      <c r="I29" s="1070"/>
      <c r="J29" s="1070"/>
      <c r="K29" s="1070"/>
      <c r="L29" s="1070"/>
      <c r="M29" s="1070"/>
      <c r="N29" s="1071"/>
    </row>
    <row r="30" spans="1:15" s="155" customFormat="1" ht="18" customHeight="1">
      <c r="A30" s="879"/>
      <c r="B30" s="879"/>
      <c r="C30" s="1079" t="s">
        <v>476</v>
      </c>
      <c r="D30" s="1080"/>
      <c r="E30" s="1069"/>
      <c r="F30" s="1070"/>
      <c r="G30" s="1070"/>
      <c r="H30" s="1070"/>
      <c r="I30" s="1070"/>
      <c r="J30" s="1070"/>
      <c r="K30" s="1070"/>
      <c r="L30" s="1070"/>
      <c r="M30" s="1070"/>
      <c r="N30" s="1071"/>
    </row>
    <row r="31" spans="1:15" s="155" customFormat="1" ht="18" customHeight="1">
      <c r="A31" s="879"/>
      <c r="B31" s="879"/>
      <c r="C31" s="1081" t="s">
        <v>477</v>
      </c>
      <c r="D31" s="1082"/>
      <c r="E31" s="1083"/>
      <c r="F31" s="1075"/>
      <c r="G31" s="1075"/>
      <c r="H31" s="1075"/>
      <c r="I31" s="1075"/>
      <c r="J31" s="1075"/>
      <c r="K31" s="1075"/>
      <c r="L31" s="1075"/>
      <c r="M31" s="1075"/>
      <c r="N31" s="1076"/>
    </row>
    <row r="32" spans="1:15" s="658" customFormat="1" ht="18" customHeight="1">
      <c r="A32" s="675"/>
      <c r="B32" s="675"/>
      <c r="C32" s="675"/>
      <c r="D32" s="675"/>
      <c r="E32" s="675"/>
      <c r="F32" s="675"/>
      <c r="G32" s="675"/>
      <c r="H32" s="675"/>
      <c r="I32" s="675"/>
      <c r="J32" s="675"/>
      <c r="K32" s="675"/>
      <c r="L32" s="675"/>
      <c r="M32" s="675"/>
      <c r="N32" s="675"/>
    </row>
    <row r="33" spans="1:15" s="658" customFormat="1" ht="18" customHeight="1">
      <c r="A33" s="675"/>
      <c r="B33" s="675"/>
      <c r="C33" s="675"/>
      <c r="D33" s="675"/>
      <c r="E33" s="675"/>
      <c r="F33" s="675"/>
      <c r="G33" s="675"/>
      <c r="H33" s="675"/>
      <c r="I33" s="675"/>
      <c r="J33" s="675"/>
      <c r="K33" s="675"/>
      <c r="L33" s="675"/>
      <c r="M33" s="675"/>
      <c r="N33" s="675"/>
    </row>
    <row r="34" spans="1:15" s="665" customFormat="1" ht="18" customHeight="1">
      <c r="A34" s="664" t="s">
        <v>478</v>
      </c>
      <c r="B34" s="664"/>
      <c r="C34" s="664"/>
      <c r="D34" s="664"/>
      <c r="E34" s="664"/>
      <c r="F34" s="664"/>
      <c r="G34" s="664"/>
      <c r="H34" s="664"/>
      <c r="I34" s="664"/>
      <c r="J34" s="664"/>
      <c r="K34" s="664"/>
      <c r="L34" s="664"/>
      <c r="M34" s="664"/>
      <c r="N34" s="664"/>
    </row>
    <row r="35" spans="1:15" s="604" customFormat="1" ht="18" customHeight="1">
      <c r="A35" s="879" t="s">
        <v>479</v>
      </c>
      <c r="B35" s="879"/>
      <c r="C35" s="1122" t="s">
        <v>480</v>
      </c>
      <c r="D35" s="1123"/>
      <c r="E35" s="1133" t="s">
        <v>481</v>
      </c>
      <c r="F35" s="1134"/>
      <c r="G35" s="1134"/>
      <c r="H35" s="1134"/>
      <c r="I35" s="1134"/>
      <c r="J35" s="1135"/>
      <c r="K35" s="886" t="s">
        <v>482</v>
      </c>
      <c r="L35" s="1129"/>
      <c r="M35" s="1129"/>
      <c r="N35" s="1129"/>
      <c r="O35" s="607"/>
    </row>
    <row r="36" spans="1:15" s="604" customFormat="1" ht="18" customHeight="1">
      <c r="A36" s="879"/>
      <c r="B36" s="879"/>
      <c r="C36" s="998"/>
      <c r="D36" s="1130"/>
      <c r="E36" s="1131" t="s">
        <v>483</v>
      </c>
      <c r="F36" s="1132"/>
      <c r="G36" s="1132"/>
      <c r="H36" s="1124" t="s">
        <v>484</v>
      </c>
      <c r="I36" s="1125"/>
      <c r="J36" s="1126"/>
      <c r="K36" s="1064"/>
      <c r="L36" s="1127"/>
      <c r="M36" s="1127"/>
      <c r="N36" s="1128"/>
      <c r="O36" s="607"/>
    </row>
    <row r="37" spans="1:15" s="604" customFormat="1" ht="18" customHeight="1">
      <c r="A37" s="879"/>
      <c r="B37" s="879"/>
      <c r="C37" s="1003"/>
      <c r="D37" s="1106"/>
      <c r="E37" s="1107" t="s">
        <v>483</v>
      </c>
      <c r="F37" s="1108"/>
      <c r="G37" s="1108"/>
      <c r="H37" s="1109" t="s">
        <v>484</v>
      </c>
      <c r="I37" s="1110"/>
      <c r="J37" s="1111"/>
      <c r="K37" s="1069"/>
      <c r="L37" s="1112"/>
      <c r="M37" s="1112"/>
      <c r="N37" s="1113"/>
      <c r="O37" s="607"/>
    </row>
    <row r="38" spans="1:15" s="604" customFormat="1" ht="18" customHeight="1">
      <c r="A38" s="879"/>
      <c r="B38" s="879"/>
      <c r="C38" s="1003"/>
      <c r="D38" s="1106"/>
      <c r="E38" s="1107" t="s">
        <v>483</v>
      </c>
      <c r="F38" s="1108"/>
      <c r="G38" s="1108"/>
      <c r="H38" s="1109" t="s">
        <v>485</v>
      </c>
      <c r="I38" s="1110"/>
      <c r="J38" s="1111"/>
      <c r="K38" s="1069"/>
      <c r="L38" s="1112"/>
      <c r="M38" s="1112"/>
      <c r="N38" s="1113"/>
      <c r="O38" s="607"/>
    </row>
    <row r="39" spans="1:15" s="604" customFormat="1" ht="18" customHeight="1">
      <c r="A39" s="879"/>
      <c r="B39" s="879"/>
      <c r="C39" s="1003"/>
      <c r="D39" s="1106"/>
      <c r="E39" s="1107" t="s">
        <v>483</v>
      </c>
      <c r="F39" s="1108"/>
      <c r="G39" s="1108"/>
      <c r="H39" s="1109" t="s">
        <v>486</v>
      </c>
      <c r="I39" s="1110"/>
      <c r="J39" s="1111"/>
      <c r="K39" s="1069"/>
      <c r="L39" s="1112"/>
      <c r="M39" s="1112"/>
      <c r="N39" s="1113"/>
      <c r="O39" s="607"/>
    </row>
    <row r="40" spans="1:15" s="604" customFormat="1" ht="18" customHeight="1">
      <c r="A40" s="879"/>
      <c r="B40" s="879"/>
      <c r="C40" s="970"/>
      <c r="D40" s="1114"/>
      <c r="E40" s="1115" t="s">
        <v>483</v>
      </c>
      <c r="F40" s="1116"/>
      <c r="G40" s="1116"/>
      <c r="H40" s="1117" t="s">
        <v>486</v>
      </c>
      <c r="I40" s="1118"/>
      <c r="J40" s="1119"/>
      <c r="K40" s="1074"/>
      <c r="L40" s="1120"/>
      <c r="M40" s="1120"/>
      <c r="N40" s="1121"/>
      <c r="O40" s="607"/>
    </row>
    <row r="41" spans="1:15" s="155" customFormat="1" ht="18" customHeight="1">
      <c r="A41" s="1084" t="s">
        <v>487</v>
      </c>
      <c r="B41" s="1085"/>
      <c r="C41" s="1085"/>
      <c r="D41" s="1086"/>
      <c r="E41" s="1093"/>
      <c r="F41" s="1094"/>
      <c r="G41" s="1094"/>
      <c r="H41" s="1094"/>
      <c r="I41" s="1094"/>
      <c r="J41" s="1094"/>
      <c r="K41" s="1094"/>
      <c r="L41" s="1094"/>
      <c r="M41" s="1094"/>
      <c r="N41" s="1095"/>
    </row>
    <row r="42" spans="1:15" s="155" customFormat="1" ht="18" customHeight="1">
      <c r="A42" s="1087"/>
      <c r="B42" s="1088"/>
      <c r="C42" s="1088"/>
      <c r="D42" s="1089"/>
      <c r="E42" s="1096"/>
      <c r="F42" s="1097"/>
      <c r="G42" s="1097"/>
      <c r="H42" s="1097"/>
      <c r="I42" s="1097"/>
      <c r="J42" s="1097"/>
      <c r="K42" s="1097"/>
      <c r="L42" s="1097"/>
      <c r="M42" s="1097"/>
      <c r="N42" s="1098"/>
    </row>
    <row r="43" spans="1:15" s="155" customFormat="1" ht="18" customHeight="1">
      <c r="A43" s="1087"/>
      <c r="B43" s="1088"/>
      <c r="C43" s="1088"/>
      <c r="D43" s="1089"/>
      <c r="E43" s="1099"/>
      <c r="F43" s="1097"/>
      <c r="G43" s="1097"/>
      <c r="H43" s="1097"/>
      <c r="I43" s="1097"/>
      <c r="J43" s="1097"/>
      <c r="K43" s="1097"/>
      <c r="L43" s="1097"/>
      <c r="M43" s="1097"/>
      <c r="N43" s="1098"/>
    </row>
    <row r="44" spans="1:15" s="155" customFormat="1" ht="18" customHeight="1">
      <c r="A44" s="1087"/>
      <c r="B44" s="1088"/>
      <c r="C44" s="1088"/>
      <c r="D44" s="1089"/>
      <c r="E44" s="1099"/>
      <c r="F44" s="1097"/>
      <c r="G44" s="1097"/>
      <c r="H44" s="1097"/>
      <c r="I44" s="1097"/>
      <c r="J44" s="1097"/>
      <c r="K44" s="1097"/>
      <c r="L44" s="1097"/>
      <c r="M44" s="1097"/>
      <c r="N44" s="1098"/>
    </row>
    <row r="45" spans="1:15" s="155" customFormat="1" ht="18" customHeight="1">
      <c r="A45" s="1087"/>
      <c r="B45" s="1088"/>
      <c r="C45" s="1088"/>
      <c r="D45" s="1089"/>
      <c r="E45" s="1099"/>
      <c r="F45" s="1097"/>
      <c r="G45" s="1097"/>
      <c r="H45" s="1097"/>
      <c r="I45" s="1097"/>
      <c r="J45" s="1097"/>
      <c r="K45" s="1097"/>
      <c r="L45" s="1097"/>
      <c r="M45" s="1097"/>
      <c r="N45" s="1098"/>
    </row>
    <row r="46" spans="1:15" s="155" customFormat="1" ht="18" customHeight="1">
      <c r="A46" s="1087"/>
      <c r="B46" s="1088"/>
      <c r="C46" s="1088"/>
      <c r="D46" s="1089"/>
      <c r="E46" s="1099"/>
      <c r="F46" s="1097"/>
      <c r="G46" s="1097"/>
      <c r="H46" s="1097"/>
      <c r="I46" s="1097"/>
      <c r="J46" s="1097"/>
      <c r="K46" s="1097"/>
      <c r="L46" s="1097"/>
      <c r="M46" s="1097"/>
      <c r="N46" s="1098"/>
    </row>
    <row r="47" spans="1:15" s="155" customFormat="1" ht="18" customHeight="1">
      <c r="A47" s="1087"/>
      <c r="B47" s="1088"/>
      <c r="C47" s="1088"/>
      <c r="D47" s="1089"/>
      <c r="E47" s="1099"/>
      <c r="F47" s="1097"/>
      <c r="G47" s="1097"/>
      <c r="H47" s="1097"/>
      <c r="I47" s="1097"/>
      <c r="J47" s="1097"/>
      <c r="K47" s="1097"/>
      <c r="L47" s="1097"/>
      <c r="M47" s="1097"/>
      <c r="N47" s="1098"/>
    </row>
    <row r="48" spans="1:15" s="155" customFormat="1" ht="18" customHeight="1">
      <c r="A48" s="1087"/>
      <c r="B48" s="1088"/>
      <c r="C48" s="1088"/>
      <c r="D48" s="1089"/>
      <c r="E48" s="1100"/>
      <c r="F48" s="1101"/>
      <c r="G48" s="1101"/>
      <c r="H48" s="1101"/>
      <c r="I48" s="1101"/>
      <c r="J48" s="1101"/>
      <c r="K48" s="1101"/>
      <c r="L48" s="1101"/>
      <c r="M48" s="1101"/>
      <c r="N48" s="1102"/>
    </row>
    <row r="49" spans="1:14" s="155" customFormat="1" ht="18" customHeight="1">
      <c r="A49" s="1087"/>
      <c r="B49" s="1088"/>
      <c r="C49" s="1088"/>
      <c r="D49" s="1089"/>
      <c r="E49" s="1100"/>
      <c r="F49" s="1101"/>
      <c r="G49" s="1101"/>
      <c r="H49" s="1101"/>
      <c r="I49" s="1101"/>
      <c r="J49" s="1101"/>
      <c r="K49" s="1101"/>
      <c r="L49" s="1101"/>
      <c r="M49" s="1101"/>
      <c r="N49" s="1102"/>
    </row>
    <row r="50" spans="1:14" s="155" customFormat="1" ht="18" customHeight="1">
      <c r="A50" s="1090"/>
      <c r="B50" s="1091"/>
      <c r="C50" s="1091"/>
      <c r="D50" s="1092"/>
      <c r="E50" s="1103"/>
      <c r="F50" s="1104"/>
      <c r="G50" s="1104"/>
      <c r="H50" s="1104"/>
      <c r="I50" s="1104"/>
      <c r="J50" s="1104"/>
      <c r="K50" s="1104"/>
      <c r="L50" s="1104"/>
      <c r="M50" s="1104"/>
      <c r="N50" s="1105"/>
    </row>
    <row r="51" spans="1:14" s="658" customFormat="1" ht="18" customHeight="1"/>
    <row r="52" spans="1:14" s="658" customFormat="1" ht="18" customHeight="1"/>
    <row r="53" spans="1:14" s="658" customFormat="1" ht="18" customHeight="1"/>
    <row r="54" spans="1:14" s="658" customFormat="1" ht="18" customHeight="1"/>
    <row r="55" spans="1:14" s="658" customFormat="1" ht="18" customHeight="1"/>
    <row r="56" spans="1:14" s="658" customFormat="1" ht="18" customHeight="1"/>
    <row r="57" spans="1:14" s="658" customFormat="1" ht="18" customHeight="1"/>
    <row r="58" spans="1:14" s="658" customFormat="1" ht="18" customHeight="1"/>
    <row r="59" spans="1:14" s="658" customFormat="1" ht="18" customHeight="1"/>
    <row r="60" spans="1:14" s="658" customFormat="1" ht="18" customHeight="1"/>
    <row r="61" spans="1:14" ht="23.1" customHeight="1"/>
    <row r="62" spans="1:14" ht="23.1" customHeight="1"/>
    <row r="63" spans="1:14" ht="23.1" customHeight="1"/>
    <row r="64" spans="1:14" ht="23.1" customHeight="1"/>
    <row r="65" ht="23.1" customHeight="1"/>
    <row r="66" ht="23.1" customHeight="1"/>
    <row r="67" ht="23.1" customHeight="1"/>
    <row r="68" ht="23.1" customHeight="1"/>
    <row r="69" ht="23.1" customHeight="1"/>
    <row r="70" ht="23.1" customHeight="1"/>
    <row r="71" ht="23.1" customHeight="1"/>
    <row r="72" ht="23.1" customHeight="1"/>
    <row r="73" ht="23.1" customHeight="1"/>
    <row r="74" ht="23.1" customHeight="1"/>
  </sheetData>
  <sheetProtection selectLockedCells="1"/>
  <mergeCells count="95">
    <mergeCell ref="K35:N35"/>
    <mergeCell ref="C36:D36"/>
    <mergeCell ref="E36:G36"/>
    <mergeCell ref="C38:D38"/>
    <mergeCell ref="E38:G38"/>
    <mergeCell ref="H38:J38"/>
    <mergeCell ref="K38:N38"/>
    <mergeCell ref="H37:J37"/>
    <mergeCell ref="K37:N37"/>
    <mergeCell ref="E35:J35"/>
    <mergeCell ref="A41:D50"/>
    <mergeCell ref="E41:N50"/>
    <mergeCell ref="C39:D39"/>
    <mergeCell ref="E39:G39"/>
    <mergeCell ref="H39:J39"/>
    <mergeCell ref="K39:N39"/>
    <mergeCell ref="C40:D40"/>
    <mergeCell ref="E40:G40"/>
    <mergeCell ref="H40:J40"/>
    <mergeCell ref="K40:N40"/>
    <mergeCell ref="A35:B40"/>
    <mergeCell ref="C35:D35"/>
    <mergeCell ref="H36:J36"/>
    <mergeCell ref="K36:N36"/>
    <mergeCell ref="C37:D37"/>
    <mergeCell ref="E37:G37"/>
    <mergeCell ref="A28:B31"/>
    <mergeCell ref="C28:D28"/>
    <mergeCell ref="E28:N28"/>
    <mergeCell ref="C29:D29"/>
    <mergeCell ref="E29:N29"/>
    <mergeCell ref="C30:D30"/>
    <mergeCell ref="E30:N30"/>
    <mergeCell ref="C31:D31"/>
    <mergeCell ref="E31:N31"/>
    <mergeCell ref="C26:E26"/>
    <mergeCell ref="F26:G26"/>
    <mergeCell ref="J26:N26"/>
    <mergeCell ref="C27:E27"/>
    <mergeCell ref="F27:G27"/>
    <mergeCell ref="J27:N27"/>
    <mergeCell ref="A21:B27"/>
    <mergeCell ref="C21:E21"/>
    <mergeCell ref="F21:H21"/>
    <mergeCell ref="J21:N21"/>
    <mergeCell ref="C22:E22"/>
    <mergeCell ref="F22:G22"/>
    <mergeCell ref="J22:N22"/>
    <mergeCell ref="C23:E23"/>
    <mergeCell ref="F23:G23"/>
    <mergeCell ref="J23:N23"/>
    <mergeCell ref="C24:E24"/>
    <mergeCell ref="F24:G24"/>
    <mergeCell ref="J24:N24"/>
    <mergeCell ref="C25:E25"/>
    <mergeCell ref="F25:G25"/>
    <mergeCell ref="J25:N25"/>
    <mergeCell ref="A14:B17"/>
    <mergeCell ref="C14:D14"/>
    <mergeCell ref="E14:N14"/>
    <mergeCell ref="C15:D15"/>
    <mergeCell ref="E15:N15"/>
    <mergeCell ref="C16:D16"/>
    <mergeCell ref="E16:N16"/>
    <mergeCell ref="C17:D17"/>
    <mergeCell ref="E17:N17"/>
    <mergeCell ref="C12:E12"/>
    <mergeCell ref="F12:G12"/>
    <mergeCell ref="J12:N12"/>
    <mergeCell ref="C13:E13"/>
    <mergeCell ref="F13:G13"/>
    <mergeCell ref="J13:N13"/>
    <mergeCell ref="A7:B13"/>
    <mergeCell ref="C7:E7"/>
    <mergeCell ref="F7:H7"/>
    <mergeCell ref="J7:N7"/>
    <mergeCell ref="C8:E8"/>
    <mergeCell ref="F8:G8"/>
    <mergeCell ref="J8:N8"/>
    <mergeCell ref="C9:E9"/>
    <mergeCell ref="F9:G9"/>
    <mergeCell ref="J9:N9"/>
    <mergeCell ref="C10:E10"/>
    <mergeCell ref="F10:G10"/>
    <mergeCell ref="J10:N10"/>
    <mergeCell ref="C11:E11"/>
    <mergeCell ref="F11:G11"/>
    <mergeCell ref="J11:N11"/>
    <mergeCell ref="A1:C1"/>
    <mergeCell ref="D1:E1"/>
    <mergeCell ref="K1:N1"/>
    <mergeCell ref="A3:N4"/>
    <mergeCell ref="A5:C5"/>
    <mergeCell ref="E5:F5"/>
    <mergeCell ref="G5:I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6" fitToHeight="2" orientation="portrait" cellComments="asDisplayed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zoomScale="80" zoomScaleNormal="80" workbookViewId="0">
      <selection activeCell="D10" sqref="D10"/>
    </sheetView>
  </sheetViews>
  <sheetFormatPr defaultColWidth="12.625" defaultRowHeight="23.25" customHeight="1"/>
  <cols>
    <col min="1" max="7" width="13.125" style="689" customWidth="1"/>
    <col min="8" max="16384" width="12.625" style="689"/>
  </cols>
  <sheetData>
    <row r="1" spans="1:8" s="595" customFormat="1" ht="23.25" customHeight="1">
      <c r="A1" s="680" t="s">
        <v>456</v>
      </c>
      <c r="B1" s="1142"/>
      <c r="C1" s="1143"/>
      <c r="D1" s="681"/>
      <c r="E1" s="681"/>
      <c r="F1" s="682" t="s">
        <v>488</v>
      </c>
      <c r="G1" s="1144"/>
      <c r="H1" s="1145"/>
    </row>
    <row r="2" spans="1:8" s="595" customFormat="1" ht="23.25" customHeight="1">
      <c r="A2" s="683"/>
      <c r="B2" s="684"/>
      <c r="C2" s="685"/>
      <c r="D2" s="681"/>
      <c r="E2" s="681"/>
      <c r="F2" s="600"/>
      <c r="G2" s="686"/>
      <c r="H2" s="687"/>
    </row>
    <row r="3" spans="1:8" s="595" customFormat="1" ht="23.25" customHeight="1">
      <c r="A3" s="917" t="s">
        <v>489</v>
      </c>
      <c r="B3" s="917"/>
      <c r="C3" s="917"/>
      <c r="D3" s="917"/>
      <c r="E3" s="917"/>
      <c r="F3" s="917"/>
      <c r="G3" s="917"/>
      <c r="H3" s="917"/>
    </row>
    <row r="4" spans="1:8" s="595" customFormat="1" ht="23.25" customHeight="1">
      <c r="A4" s="917"/>
      <c r="B4" s="917"/>
      <c r="C4" s="917"/>
      <c r="D4" s="917"/>
      <c r="E4" s="917"/>
      <c r="F4" s="917"/>
      <c r="G4" s="917"/>
      <c r="H4" s="917"/>
    </row>
    <row r="5" spans="1:8" ht="23.25" customHeight="1">
      <c r="A5" s="688" t="s">
        <v>490</v>
      </c>
    </row>
    <row r="6" spans="1:8" ht="23.25" customHeight="1">
      <c r="A6" s="1146"/>
      <c r="B6" s="1147"/>
      <c r="C6" s="1147"/>
      <c r="D6" s="1147"/>
      <c r="E6" s="1147"/>
      <c r="F6" s="1147"/>
      <c r="G6" s="1147"/>
      <c r="H6" s="1148"/>
    </row>
    <row r="7" spans="1:8" ht="23.25" customHeight="1">
      <c r="A7" s="1149"/>
      <c r="B7" s="1150"/>
      <c r="C7" s="1150"/>
      <c r="D7" s="1150"/>
      <c r="E7" s="1150"/>
      <c r="F7" s="1150"/>
      <c r="G7" s="1150"/>
      <c r="H7" s="1151"/>
    </row>
    <row r="8" spans="1:8" ht="23.25" customHeight="1">
      <c r="A8" s="1152"/>
      <c r="B8" s="1153"/>
      <c r="C8" s="1153"/>
      <c r="D8" s="1153"/>
      <c r="E8" s="1153"/>
      <c r="F8" s="1153"/>
      <c r="G8" s="1153"/>
      <c r="H8" s="1154"/>
    </row>
    <row r="10" spans="1:8" ht="23.25" customHeight="1">
      <c r="A10" s="688" t="s">
        <v>491</v>
      </c>
    </row>
    <row r="11" spans="1:8" ht="23.25" customHeight="1">
      <c r="A11" s="1146"/>
      <c r="B11" s="1155"/>
      <c r="C11" s="1155"/>
      <c r="D11" s="1155"/>
      <c r="E11" s="1155"/>
      <c r="F11" s="1155"/>
      <c r="G11" s="1155"/>
      <c r="H11" s="1156"/>
    </row>
    <row r="12" spans="1:8" ht="23.25" customHeight="1">
      <c r="A12" s="1157"/>
      <c r="B12" s="1158"/>
      <c r="C12" s="1158"/>
      <c r="D12" s="1158"/>
      <c r="E12" s="1158"/>
      <c r="F12" s="1158"/>
      <c r="G12" s="1158"/>
      <c r="H12" s="1159"/>
    </row>
    <row r="13" spans="1:8" ht="23.25" customHeight="1">
      <c r="A13" s="1160"/>
      <c r="B13" s="1161"/>
      <c r="C13" s="1161"/>
      <c r="D13" s="1161"/>
      <c r="E13" s="1161"/>
      <c r="F13" s="1161"/>
      <c r="G13" s="1161"/>
      <c r="H13" s="1162"/>
    </row>
    <row r="14" spans="1:8" ht="23.25" customHeight="1">
      <c r="A14" s="690" t="s">
        <v>492</v>
      </c>
      <c r="B14" s="691"/>
      <c r="C14" s="557" t="s">
        <v>69</v>
      </c>
      <c r="D14" s="690" t="s">
        <v>493</v>
      </c>
      <c r="E14" s="691"/>
      <c r="F14" s="557" t="s">
        <v>69</v>
      </c>
    </row>
    <row r="16" spans="1:8" ht="23.25" customHeight="1">
      <c r="A16" s="688" t="s">
        <v>494</v>
      </c>
    </row>
    <row r="17" spans="1:8" ht="23.25" customHeight="1">
      <c r="A17" s="1146"/>
      <c r="B17" s="1155"/>
      <c r="C17" s="1155"/>
      <c r="D17" s="1155"/>
      <c r="E17" s="1155"/>
      <c r="F17" s="1155"/>
      <c r="G17" s="1155"/>
      <c r="H17" s="1156"/>
    </row>
    <row r="18" spans="1:8" ht="23.25" customHeight="1">
      <c r="A18" s="1157"/>
      <c r="B18" s="1158"/>
      <c r="C18" s="1158"/>
      <c r="D18" s="1158"/>
      <c r="E18" s="1158"/>
      <c r="F18" s="1158"/>
      <c r="G18" s="1158"/>
      <c r="H18" s="1159"/>
    </row>
    <row r="19" spans="1:8" ht="23.25" customHeight="1">
      <c r="A19" s="1160"/>
      <c r="B19" s="1161"/>
      <c r="C19" s="1161"/>
      <c r="D19" s="1161"/>
      <c r="E19" s="1161"/>
      <c r="F19" s="1161"/>
      <c r="G19" s="1161"/>
      <c r="H19" s="1162"/>
    </row>
    <row r="21" spans="1:8" ht="23.25" customHeight="1">
      <c r="A21" s="688" t="s">
        <v>495</v>
      </c>
    </row>
    <row r="22" spans="1:8" ht="41.25" customHeight="1" thickBot="1">
      <c r="B22" s="1136" t="s">
        <v>496</v>
      </c>
      <c r="C22" s="1137"/>
      <c r="D22" s="692" t="s">
        <v>497</v>
      </c>
      <c r="E22" s="639"/>
    </row>
    <row r="23" spans="1:8" ht="41.25" customHeight="1">
      <c r="A23" s="1138" t="s">
        <v>498</v>
      </c>
      <c r="B23" s="693" t="s">
        <v>499</v>
      </c>
      <c r="C23" s="694" t="s">
        <v>500</v>
      </c>
      <c r="D23" s="695"/>
      <c r="E23" s="639"/>
    </row>
    <row r="24" spans="1:8" ht="41.25" customHeight="1">
      <c r="A24" s="1139"/>
      <c r="B24" s="696" t="s">
        <v>500</v>
      </c>
      <c r="C24" s="697" t="s">
        <v>501</v>
      </c>
      <c r="D24" s="698"/>
      <c r="E24" s="639"/>
    </row>
    <row r="25" spans="1:8" ht="41.25" customHeight="1">
      <c r="A25" s="699" t="s">
        <v>502</v>
      </c>
      <c r="B25" s="700"/>
      <c r="C25" s="698"/>
      <c r="D25" s="701"/>
      <c r="E25" s="639"/>
    </row>
    <row r="27" spans="1:8" ht="23.25" customHeight="1">
      <c r="A27" s="1140" t="s">
        <v>503</v>
      </c>
      <c r="B27" s="1141"/>
      <c r="C27" s="1141"/>
      <c r="D27" s="1141"/>
      <c r="E27" s="1141"/>
      <c r="F27" s="1141"/>
      <c r="G27" s="1141"/>
      <c r="H27" s="1141"/>
    </row>
    <row r="28" spans="1:8" ht="36" customHeight="1">
      <c r="B28" s="702"/>
      <c r="C28" s="703"/>
      <c r="D28" s="703"/>
      <c r="E28" s="703"/>
      <c r="F28" s="704"/>
      <c r="G28" s="704"/>
      <c r="H28" s="705"/>
    </row>
    <row r="29" spans="1:8" ht="36" customHeight="1">
      <c r="A29" s="706"/>
      <c r="B29" s="707"/>
      <c r="C29" s="708"/>
      <c r="D29" s="709"/>
      <c r="E29" s="709"/>
      <c r="F29" s="709"/>
      <c r="G29" s="709"/>
      <c r="H29" s="710"/>
    </row>
    <row r="30" spans="1:8" ht="36" customHeight="1">
      <c r="A30" s="711"/>
      <c r="B30" s="712"/>
      <c r="C30" s="713"/>
      <c r="D30" s="713"/>
      <c r="E30" s="713"/>
      <c r="F30" s="714"/>
      <c r="G30" s="714"/>
      <c r="H30" s="715"/>
    </row>
    <row r="31" spans="1:8" ht="36" customHeight="1">
      <c r="A31" s="711"/>
      <c r="B31" s="712"/>
      <c r="C31" s="713"/>
      <c r="D31" s="714"/>
      <c r="E31" s="714"/>
      <c r="F31" s="713"/>
      <c r="G31" s="713"/>
      <c r="H31" s="715"/>
    </row>
    <row r="32" spans="1:8" ht="36" customHeight="1">
      <c r="A32" s="711"/>
      <c r="B32" s="712"/>
      <c r="C32" s="713"/>
      <c r="D32" s="714"/>
      <c r="E32" s="714"/>
      <c r="F32" s="714"/>
      <c r="G32" s="714"/>
      <c r="H32" s="715"/>
    </row>
    <row r="33" spans="1:8" ht="36" customHeight="1">
      <c r="A33" s="711"/>
      <c r="B33" s="712"/>
      <c r="C33" s="713"/>
      <c r="D33" s="713"/>
      <c r="E33" s="713"/>
      <c r="F33" s="713"/>
      <c r="G33" s="713"/>
      <c r="H33" s="715"/>
    </row>
    <row r="34" spans="1:8" ht="36" customHeight="1">
      <c r="A34" s="711"/>
      <c r="B34" s="712"/>
      <c r="C34" s="713"/>
      <c r="D34" s="713"/>
      <c r="E34" s="713"/>
      <c r="F34" s="713"/>
      <c r="G34" s="713"/>
      <c r="H34" s="715"/>
    </row>
    <row r="35" spans="1:8" ht="36" customHeight="1">
      <c r="A35" s="711"/>
      <c r="B35" s="712"/>
      <c r="C35" s="713"/>
      <c r="D35" s="713"/>
      <c r="E35" s="713"/>
      <c r="F35" s="713"/>
      <c r="G35" s="713"/>
      <c r="H35" s="715"/>
    </row>
    <row r="36" spans="1:8" ht="36" customHeight="1">
      <c r="A36" s="716"/>
      <c r="B36" s="717"/>
      <c r="C36" s="718"/>
      <c r="D36" s="718"/>
      <c r="E36" s="718"/>
      <c r="F36" s="718"/>
      <c r="G36" s="718"/>
      <c r="H36" s="719"/>
    </row>
    <row r="41" spans="1:8" ht="23.25" customHeight="1">
      <c r="A41" s="639"/>
      <c r="B41" s="639"/>
      <c r="C41" s="639"/>
      <c r="D41" s="639"/>
      <c r="E41" s="639"/>
    </row>
  </sheetData>
  <mergeCells count="9">
    <mergeCell ref="B22:C22"/>
    <mergeCell ref="A23:A24"/>
    <mergeCell ref="A27:H27"/>
    <mergeCell ref="B1:C1"/>
    <mergeCell ref="G1:H1"/>
    <mergeCell ref="A3:H4"/>
    <mergeCell ref="A6:H8"/>
    <mergeCell ref="A11:H13"/>
    <mergeCell ref="A17:H1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topLeftCell="A4" zoomScale="75" zoomScaleNormal="75" workbookViewId="0">
      <selection activeCell="G5" sqref="G5"/>
    </sheetView>
  </sheetViews>
  <sheetFormatPr defaultRowHeight="20.25" customHeight="1"/>
  <cols>
    <col min="1" max="1" width="4" style="721" customWidth="1"/>
    <col min="2" max="2" width="24" style="721" customWidth="1"/>
    <col min="3" max="3" width="28.125" style="721" customWidth="1"/>
    <col min="4" max="4" width="52.375" style="721" customWidth="1"/>
    <col min="6" max="16384" width="9" style="721"/>
  </cols>
  <sheetData>
    <row r="1" spans="1:5" ht="20.25" customHeight="1">
      <c r="A1" s="720" t="s">
        <v>504</v>
      </c>
    </row>
    <row r="2" spans="1:5" ht="20.25" customHeight="1">
      <c r="A2" s="722"/>
    </row>
    <row r="3" spans="1:5" ht="24" customHeight="1">
      <c r="A3" s="558"/>
      <c r="B3" s="723" t="s">
        <v>505</v>
      </c>
      <c r="C3" s="724" t="s">
        <v>506</v>
      </c>
      <c r="D3" s="724" t="s">
        <v>507</v>
      </c>
      <c r="E3" s="721"/>
    </row>
    <row r="4" spans="1:5" ht="138" customHeight="1">
      <c r="A4" s="725" t="s">
        <v>508</v>
      </c>
      <c r="B4" s="726" t="s">
        <v>509</v>
      </c>
      <c r="C4" s="726" t="s">
        <v>510</v>
      </c>
      <c r="D4" s="726" t="s">
        <v>511</v>
      </c>
      <c r="E4" s="721"/>
    </row>
    <row r="5" spans="1:5" ht="328.5" customHeight="1">
      <c r="A5" s="725" t="s">
        <v>512</v>
      </c>
      <c r="B5" s="726" t="s">
        <v>513</v>
      </c>
      <c r="C5" s="726" t="s">
        <v>514</v>
      </c>
      <c r="D5" s="726" t="s">
        <v>515</v>
      </c>
      <c r="E5" s="721"/>
    </row>
    <row r="6" spans="1:5" ht="279" customHeight="1">
      <c r="A6" s="727" t="s">
        <v>516</v>
      </c>
      <c r="B6" s="726" t="s">
        <v>517</v>
      </c>
      <c r="C6" s="726" t="s">
        <v>518</v>
      </c>
      <c r="D6" s="726" t="s">
        <v>519</v>
      </c>
      <c r="E6" s="721"/>
    </row>
    <row r="7" spans="1:5" ht="120" customHeight="1">
      <c r="A7" s="727" t="s">
        <v>520</v>
      </c>
      <c r="B7" s="726"/>
      <c r="C7" s="726" t="s">
        <v>521</v>
      </c>
      <c r="D7" s="726"/>
      <c r="E7" s="721"/>
    </row>
    <row r="8" spans="1:5" ht="20.25" customHeight="1">
      <c r="E8" s="721"/>
    </row>
    <row r="9" spans="1:5" ht="20.25" customHeight="1">
      <c r="E9" s="721"/>
    </row>
    <row r="10" spans="1:5" ht="20.25" customHeight="1">
      <c r="E10" s="72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D10" sqref="D10"/>
    </sheetView>
  </sheetViews>
  <sheetFormatPr defaultRowHeight="20.25" customHeight="1"/>
  <cols>
    <col min="1" max="1" width="4" style="721" customWidth="1"/>
    <col min="2" max="2" width="24" style="721" customWidth="1"/>
    <col min="3" max="3" width="28.125" style="721" customWidth="1"/>
    <col min="4" max="4" width="52.375" style="721" customWidth="1"/>
    <col min="6" max="16384" width="9" style="721"/>
  </cols>
  <sheetData>
    <row r="1" spans="1:5" ht="20.25" customHeight="1">
      <c r="A1" s="728" t="s">
        <v>522</v>
      </c>
      <c r="B1" s="729"/>
      <c r="C1" s="729"/>
      <c r="D1" s="729"/>
    </row>
    <row r="2" spans="1:5" ht="20.25" customHeight="1">
      <c r="A2" s="730"/>
      <c r="B2" s="729"/>
      <c r="C2" s="729"/>
      <c r="D2" s="729"/>
    </row>
    <row r="3" spans="1:5" ht="24" customHeight="1">
      <c r="A3" s="558"/>
      <c r="B3" s="723" t="s">
        <v>505</v>
      </c>
      <c r="C3" s="724" t="s">
        <v>506</v>
      </c>
      <c r="D3" s="724" t="s">
        <v>507</v>
      </c>
      <c r="E3" s="721"/>
    </row>
    <row r="4" spans="1:5" ht="226.5" customHeight="1">
      <c r="A4" s="725" t="s">
        <v>508</v>
      </c>
      <c r="B4" s="731" t="s">
        <v>523</v>
      </c>
      <c r="C4" s="731" t="s">
        <v>524</v>
      </c>
      <c r="D4" s="731" t="s">
        <v>525</v>
      </c>
      <c r="E4" s="721"/>
    </row>
    <row r="5" spans="1:5" ht="262.5" customHeight="1">
      <c r="A5" s="725" t="s">
        <v>512</v>
      </c>
      <c r="B5" s="731" t="s">
        <v>526</v>
      </c>
      <c r="C5" s="731" t="s">
        <v>527</v>
      </c>
      <c r="D5" s="731" t="s">
        <v>528</v>
      </c>
      <c r="E5" s="721"/>
    </row>
    <row r="6" spans="1:5" ht="297.75" customHeight="1">
      <c r="A6" s="727" t="s">
        <v>516</v>
      </c>
      <c r="B6" s="731" t="s">
        <v>529</v>
      </c>
      <c r="C6" s="731" t="s">
        <v>530</v>
      </c>
      <c r="D6" s="731" t="s">
        <v>531</v>
      </c>
      <c r="E6" s="721"/>
    </row>
    <row r="7" spans="1:5" ht="120" customHeight="1">
      <c r="A7" s="727" t="s">
        <v>520</v>
      </c>
      <c r="B7" s="731"/>
      <c r="C7" s="731" t="s">
        <v>521</v>
      </c>
      <c r="D7" s="731"/>
      <c r="E7" s="721"/>
    </row>
    <row r="8" spans="1:5" ht="20.25" customHeight="1">
      <c r="E8" s="721"/>
    </row>
    <row r="9" spans="1:5" ht="20.25" customHeight="1">
      <c r="E9" s="721"/>
    </row>
    <row r="10" spans="1:5" ht="20.25" customHeight="1">
      <c r="E10" s="72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D10" sqref="D10"/>
    </sheetView>
  </sheetViews>
  <sheetFormatPr defaultRowHeight="20.25" customHeight="1"/>
  <cols>
    <col min="1" max="1" width="4" style="721" customWidth="1"/>
    <col min="2" max="2" width="24" style="721" customWidth="1"/>
    <col min="3" max="3" width="28.125" style="721" customWidth="1"/>
    <col min="4" max="4" width="52.375" style="721" customWidth="1"/>
    <col min="6" max="16384" width="9" style="721"/>
  </cols>
  <sheetData>
    <row r="1" spans="1:5" ht="20.25" customHeight="1">
      <c r="A1" s="720" t="s">
        <v>532</v>
      </c>
    </row>
    <row r="2" spans="1:5" ht="20.25" customHeight="1">
      <c r="A2" s="722"/>
    </row>
    <row r="3" spans="1:5" ht="24" customHeight="1">
      <c r="A3" s="558"/>
      <c r="B3" s="723" t="s">
        <v>505</v>
      </c>
      <c r="C3" s="724" t="s">
        <v>506</v>
      </c>
      <c r="D3" s="724" t="s">
        <v>507</v>
      </c>
      <c r="E3" s="721"/>
    </row>
    <row r="4" spans="1:5" ht="255.75" customHeight="1">
      <c r="A4" s="725" t="s">
        <v>508</v>
      </c>
      <c r="B4" s="726" t="s">
        <v>533</v>
      </c>
      <c r="C4" s="726" t="s">
        <v>534</v>
      </c>
      <c r="D4" s="726" t="s">
        <v>535</v>
      </c>
      <c r="E4" s="721"/>
    </row>
    <row r="5" spans="1:5" ht="269.25" customHeight="1">
      <c r="A5" s="725" t="s">
        <v>512</v>
      </c>
      <c r="B5" s="726" t="s">
        <v>536</v>
      </c>
      <c r="C5" s="726" t="s">
        <v>537</v>
      </c>
      <c r="D5" s="726" t="s">
        <v>538</v>
      </c>
      <c r="E5" s="721"/>
    </row>
    <row r="6" spans="1:5" ht="232.5" customHeight="1">
      <c r="A6" s="727" t="s">
        <v>516</v>
      </c>
      <c r="B6" s="726" t="s">
        <v>539</v>
      </c>
      <c r="C6" s="726" t="s">
        <v>540</v>
      </c>
      <c r="D6" s="726" t="s">
        <v>541</v>
      </c>
      <c r="E6" s="721"/>
    </row>
    <row r="7" spans="1:5" ht="120" customHeight="1">
      <c r="A7" s="727" t="s">
        <v>520</v>
      </c>
      <c r="B7" s="726"/>
      <c r="C7" s="726" t="s">
        <v>521</v>
      </c>
      <c r="D7" s="726"/>
      <c r="E7" s="721"/>
    </row>
    <row r="8" spans="1:5" ht="20.25" customHeight="1">
      <c r="E8" s="721"/>
    </row>
    <row r="9" spans="1:5" ht="20.25" customHeight="1">
      <c r="E9" s="721"/>
    </row>
    <row r="10" spans="1:5" ht="20.25" customHeight="1">
      <c r="E10" s="72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showGridLines="0" zoomScale="75" zoomScaleNormal="75" workbookViewId="0">
      <selection activeCell="D10" sqref="D10"/>
    </sheetView>
  </sheetViews>
  <sheetFormatPr defaultRowHeight="20.25" customHeight="1"/>
  <cols>
    <col min="1" max="1" width="4" style="721" customWidth="1"/>
    <col min="2" max="2" width="24" style="721" customWidth="1"/>
    <col min="3" max="3" width="28.125" style="721" customWidth="1"/>
    <col min="4" max="4" width="52.375" style="721" customWidth="1"/>
    <col min="6" max="16384" width="9" style="721"/>
  </cols>
  <sheetData>
    <row r="1" spans="1:5" ht="20.25" customHeight="1">
      <c r="A1" s="720" t="s">
        <v>542</v>
      </c>
    </row>
    <row r="2" spans="1:5" ht="20.25" customHeight="1">
      <c r="A2" s="722"/>
    </row>
    <row r="3" spans="1:5" ht="24" customHeight="1">
      <c r="A3" s="558"/>
      <c r="B3" s="723" t="s">
        <v>505</v>
      </c>
      <c r="C3" s="724" t="s">
        <v>506</v>
      </c>
      <c r="D3" s="724" t="s">
        <v>507</v>
      </c>
      <c r="E3" s="721"/>
    </row>
    <row r="4" spans="1:5" ht="205.5" customHeight="1">
      <c r="A4" s="725" t="s">
        <v>508</v>
      </c>
      <c r="B4" s="726" t="s">
        <v>543</v>
      </c>
      <c r="C4" s="726" t="s">
        <v>544</v>
      </c>
      <c r="D4" s="726" t="s">
        <v>545</v>
      </c>
      <c r="E4" s="721"/>
    </row>
    <row r="5" spans="1:5" ht="249.75" customHeight="1">
      <c r="A5" s="725" t="s">
        <v>512</v>
      </c>
      <c r="B5" s="726" t="s">
        <v>546</v>
      </c>
      <c r="C5" s="726" t="s">
        <v>547</v>
      </c>
      <c r="D5" s="726" t="s">
        <v>548</v>
      </c>
      <c r="E5" s="721"/>
    </row>
    <row r="6" spans="1:5" ht="313.5" customHeight="1">
      <c r="A6" s="727" t="s">
        <v>516</v>
      </c>
      <c r="B6" s="726" t="s">
        <v>549</v>
      </c>
      <c r="C6" s="726" t="s">
        <v>550</v>
      </c>
      <c r="D6" s="726" t="s">
        <v>551</v>
      </c>
      <c r="E6" s="721"/>
    </row>
    <row r="7" spans="1:5" ht="120" customHeight="1">
      <c r="A7" s="727" t="s">
        <v>520</v>
      </c>
      <c r="B7" s="726"/>
      <c r="C7" s="726" t="s">
        <v>521</v>
      </c>
      <c r="D7" s="726"/>
      <c r="E7" s="721"/>
    </row>
    <row r="8" spans="1:5" ht="20.25" customHeight="1">
      <c r="E8" s="721"/>
    </row>
    <row r="9" spans="1:5" ht="20.25" customHeight="1">
      <c r="E9" s="721"/>
    </row>
    <row r="10" spans="1:5" ht="20.25" customHeight="1">
      <c r="E10" s="72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opLeftCell="A7" zoomScale="90" zoomScaleNormal="90" workbookViewId="0">
      <selection activeCell="C17" sqref="C17"/>
    </sheetView>
  </sheetViews>
  <sheetFormatPr defaultRowHeight="18" customHeight="1"/>
  <cols>
    <col min="1" max="1" width="5.625" style="1" customWidth="1"/>
    <col min="2" max="2" width="21.625" style="9" customWidth="1"/>
    <col min="3" max="3" width="10.625" style="13" customWidth="1"/>
    <col min="4" max="4" width="7.125" style="14" customWidth="1"/>
    <col min="5" max="5" width="10.625" style="1" customWidth="1"/>
    <col min="6" max="6" width="7.125" style="14" customWidth="1"/>
    <col min="7" max="7" width="10.625" style="1" customWidth="1"/>
    <col min="8" max="8" width="7.125" style="14" customWidth="1"/>
    <col min="9" max="9" width="9" style="1"/>
    <col min="10" max="10" width="6.125" style="1" customWidth="1"/>
    <col min="11" max="11" width="21.625" style="1" customWidth="1"/>
    <col min="12" max="12" width="10.625" style="1" customWidth="1"/>
    <col min="13" max="13" width="7.125" style="1" customWidth="1"/>
    <col min="14" max="14" width="10.625" style="1" customWidth="1"/>
    <col min="15" max="15" width="7.125" style="1" customWidth="1"/>
    <col min="16" max="16" width="10.625" style="1" customWidth="1"/>
    <col min="17" max="17" width="7.125" style="1" customWidth="1"/>
    <col min="18" max="16384" width="9" style="1"/>
  </cols>
  <sheetData>
    <row r="1" spans="1:17" ht="18" customHeight="1">
      <c r="A1" s="37" t="s">
        <v>369</v>
      </c>
      <c r="C1" s="17"/>
      <c r="D1" s="16"/>
      <c r="E1" s="15"/>
      <c r="F1"/>
      <c r="H1" s="3"/>
      <c r="J1" s="3"/>
    </row>
    <row r="2" spans="1:17" ht="18" customHeight="1">
      <c r="A2" s="37"/>
      <c r="C2" s="17"/>
      <c r="D2" s="16"/>
      <c r="E2" s="15"/>
      <c r="F2"/>
      <c r="H2" s="3"/>
      <c r="J2" s="3"/>
    </row>
    <row r="3" spans="1:17" ht="18" customHeight="1">
      <c r="A3" s="8" t="s">
        <v>137</v>
      </c>
    </row>
    <row r="4" spans="1:17" ht="18" customHeight="1">
      <c r="H4" s="18" t="s">
        <v>55</v>
      </c>
      <c r="J4" s="8" t="s">
        <v>263</v>
      </c>
      <c r="L4" s="13"/>
      <c r="M4" s="14"/>
      <c r="O4" s="14"/>
      <c r="Q4" s="18" t="s">
        <v>55</v>
      </c>
    </row>
    <row r="5" spans="1:17" ht="18" customHeight="1">
      <c r="A5" s="135" t="s">
        <v>262</v>
      </c>
      <c r="C5" s="1163"/>
      <c r="D5" s="1164"/>
      <c r="E5" s="1163"/>
      <c r="F5" s="1164"/>
      <c r="G5" s="1163"/>
      <c r="H5" s="1164"/>
      <c r="K5" s="9"/>
      <c r="L5" s="1179">
        <f>C5</f>
        <v>0</v>
      </c>
      <c r="M5" s="1180"/>
      <c r="N5" s="1179">
        <f>E5</f>
        <v>0</v>
      </c>
      <c r="O5" s="1180"/>
      <c r="P5" s="1179">
        <f>G5</f>
        <v>0</v>
      </c>
      <c r="Q5" s="1180"/>
    </row>
    <row r="6" spans="1:17" ht="18" customHeight="1">
      <c r="A6" s="1165" t="s">
        <v>61</v>
      </c>
      <c r="B6" s="1166"/>
      <c r="C6" s="178" t="s">
        <v>32</v>
      </c>
      <c r="D6" s="178" t="s">
        <v>33</v>
      </c>
      <c r="E6" s="178" t="s">
        <v>32</v>
      </c>
      <c r="F6" s="178" t="s">
        <v>33</v>
      </c>
      <c r="G6" s="178" t="s">
        <v>32</v>
      </c>
      <c r="H6" s="178" t="s">
        <v>33</v>
      </c>
      <c r="K6" s="9"/>
      <c r="L6" s="178" t="s">
        <v>32</v>
      </c>
      <c r="M6" s="178" t="s">
        <v>33</v>
      </c>
      <c r="N6" s="178" t="s">
        <v>32</v>
      </c>
      <c r="O6" s="178" t="s">
        <v>33</v>
      </c>
      <c r="P6" s="178" t="s">
        <v>32</v>
      </c>
      <c r="Q6" s="178" t="s">
        <v>33</v>
      </c>
    </row>
    <row r="7" spans="1:17" ht="18" customHeight="1">
      <c r="A7" s="1171" t="s">
        <v>0</v>
      </c>
      <c r="B7" s="1172"/>
      <c r="C7" s="734"/>
      <c r="D7" s="22" t="str">
        <f>IF(ISERROR(C7/C$7),"",(C7/C$7))</f>
        <v/>
      </c>
      <c r="E7" s="734"/>
      <c r="F7" s="22" t="str">
        <f>IF(ISERROR(E7/E$7),"",(E7/E$7))</f>
        <v/>
      </c>
      <c r="G7" s="734"/>
      <c r="H7" s="22" t="str">
        <f>IF(ISERROR(G7/G$7),"",(G7/G$7))</f>
        <v/>
      </c>
      <c r="J7" s="32" t="s">
        <v>264</v>
      </c>
      <c r="K7" s="35"/>
      <c r="L7" s="739">
        <f>L8+L9-L10</f>
        <v>0</v>
      </c>
      <c r="M7" s="22" t="str">
        <f>IF(ISERROR(L7/C$7),"",(L7/C$7))</f>
        <v/>
      </c>
      <c r="N7" s="739">
        <f>N8+N9-N10</f>
        <v>0</v>
      </c>
      <c r="O7" s="22" t="str">
        <f>IF(ISERROR(N7/E$7),"",(N7/E$7))</f>
        <v/>
      </c>
      <c r="P7" s="739">
        <f>P8+P9-P10</f>
        <v>0</v>
      </c>
      <c r="Q7" s="22" t="str">
        <f>IF(ISERROR(P7/G$7),"",(P7/G$7))</f>
        <v/>
      </c>
    </row>
    <row r="8" spans="1:17" ht="18" customHeight="1">
      <c r="A8" s="1173" t="s">
        <v>9</v>
      </c>
      <c r="B8" s="1174"/>
      <c r="C8" s="735">
        <f>C9+C10-C11</f>
        <v>0</v>
      </c>
      <c r="D8" s="22" t="str">
        <f t="shared" ref="D8:F31" si="0">IF(ISERROR(C8/C$7),"",(C8/C$7))</f>
        <v/>
      </c>
      <c r="E8" s="735">
        <f t="shared" ref="E8" si="1">E9+E10-E11</f>
        <v>0</v>
      </c>
      <c r="F8" s="22" t="str">
        <f t="shared" si="0"/>
        <v/>
      </c>
      <c r="G8" s="735">
        <f t="shared" ref="G8" si="2">G9+G10-G11</f>
        <v>0</v>
      </c>
      <c r="H8" s="22" t="str">
        <f t="shared" ref="H8" si="3">IF(ISERROR(G8/G$7),"",(G8/G$7))</f>
        <v/>
      </c>
      <c r="J8" s="33"/>
      <c r="K8" s="10" t="s">
        <v>266</v>
      </c>
      <c r="L8" s="736"/>
      <c r="M8" s="24" t="str">
        <f t="shared" ref="M8:Q19" si="4">IF(ISERROR(L8/C$7),"",(L8/C$7))</f>
        <v/>
      </c>
      <c r="N8" s="736"/>
      <c r="O8" s="24" t="str">
        <f t="shared" si="4"/>
        <v/>
      </c>
      <c r="P8" s="736"/>
      <c r="Q8" s="24" t="str">
        <f t="shared" si="4"/>
        <v/>
      </c>
    </row>
    <row r="9" spans="1:17" ht="18" customHeight="1">
      <c r="A9" s="151"/>
      <c r="B9" s="152" t="s">
        <v>273</v>
      </c>
      <c r="C9" s="736"/>
      <c r="D9" s="24" t="str">
        <f t="shared" si="0"/>
        <v/>
      </c>
      <c r="E9" s="736"/>
      <c r="F9" s="24" t="str">
        <f t="shared" si="0"/>
        <v/>
      </c>
      <c r="G9" s="736"/>
      <c r="H9" s="24" t="str">
        <f t="shared" ref="H9" si="5">IF(ISERROR(G9/G$7),"",(G9/G$7))</f>
        <v/>
      </c>
      <c r="J9" s="33"/>
      <c r="K9" s="12" t="s">
        <v>267</v>
      </c>
      <c r="L9" s="740"/>
      <c r="M9" s="26" t="str">
        <f t="shared" si="4"/>
        <v/>
      </c>
      <c r="N9" s="740"/>
      <c r="O9" s="26" t="str">
        <f t="shared" si="4"/>
        <v/>
      </c>
      <c r="P9" s="740"/>
      <c r="Q9" s="26" t="str">
        <f t="shared" si="4"/>
        <v/>
      </c>
    </row>
    <row r="10" spans="1:17" ht="18" customHeight="1">
      <c r="A10" s="151"/>
      <c r="B10" s="153" t="s">
        <v>272</v>
      </c>
      <c r="C10" s="737">
        <f>L19</f>
        <v>0</v>
      </c>
      <c r="D10" s="26" t="str">
        <f t="shared" si="0"/>
        <v/>
      </c>
      <c r="E10" s="737">
        <f>N19</f>
        <v>0</v>
      </c>
      <c r="F10" s="26" t="str">
        <f t="shared" si="0"/>
        <v/>
      </c>
      <c r="G10" s="737">
        <f>P19</f>
        <v>0</v>
      </c>
      <c r="H10" s="26" t="str">
        <f t="shared" ref="H10" si="6">IF(ISERROR(G10/G$7),"",(G10/G$7))</f>
        <v/>
      </c>
      <c r="J10" s="33"/>
      <c r="K10" s="12" t="s">
        <v>268</v>
      </c>
      <c r="L10" s="738"/>
      <c r="M10" s="28" t="str">
        <f t="shared" si="4"/>
        <v/>
      </c>
      <c r="N10" s="738"/>
      <c r="O10" s="28" t="str">
        <f>IF(ISERROR(N10/E$7),"",(N10/E$7))</f>
        <v/>
      </c>
      <c r="P10" s="738"/>
      <c r="Q10" s="28" t="str">
        <f>IF(ISERROR(P10/G$7),"",(P10/G$7))</f>
        <v/>
      </c>
    </row>
    <row r="11" spans="1:17" ht="18" customHeight="1">
      <c r="A11" s="151"/>
      <c r="B11" s="154" t="s">
        <v>274</v>
      </c>
      <c r="C11" s="738"/>
      <c r="D11" s="28" t="str">
        <f t="shared" si="0"/>
        <v/>
      </c>
      <c r="E11" s="738"/>
      <c r="F11" s="28" t="str">
        <f t="shared" si="0"/>
        <v/>
      </c>
      <c r="G11" s="738"/>
      <c r="H11" s="28" t="str">
        <f t="shared" ref="H11" si="7">IF(ISERROR(G11/G$7),"",(G11/G$7))</f>
        <v/>
      </c>
      <c r="J11" s="144" t="s">
        <v>265</v>
      </c>
      <c r="K11" s="145"/>
      <c r="L11" s="751"/>
      <c r="M11" s="22" t="str">
        <f t="shared" si="4"/>
        <v/>
      </c>
      <c r="N11" s="751"/>
      <c r="O11" s="22" t="str">
        <f t="shared" si="4"/>
        <v/>
      </c>
      <c r="P11" s="751"/>
      <c r="Q11" s="22" t="str">
        <f t="shared" si="4"/>
        <v/>
      </c>
    </row>
    <row r="12" spans="1:17" ht="18" customHeight="1">
      <c r="A12" s="1167" t="s">
        <v>132</v>
      </c>
      <c r="B12" s="1168"/>
      <c r="C12" s="739">
        <f>C7-C8</f>
        <v>0</v>
      </c>
      <c r="D12" s="22" t="str">
        <f t="shared" si="0"/>
        <v/>
      </c>
      <c r="E12" s="739">
        <f>E7-E8</f>
        <v>0</v>
      </c>
      <c r="F12" s="22" t="str">
        <f t="shared" si="0"/>
        <v/>
      </c>
      <c r="G12" s="739">
        <f>G7-G8</f>
        <v>0</v>
      </c>
      <c r="H12" s="22" t="str">
        <f t="shared" ref="H12" si="8">IF(ISERROR(G12/G$7),"",(G12/G$7))</f>
        <v/>
      </c>
      <c r="J12" s="36" t="s">
        <v>276</v>
      </c>
      <c r="K12" s="146"/>
      <c r="L12" s="739">
        <f>SUM(L13:L15)</f>
        <v>0</v>
      </c>
      <c r="M12" s="22" t="str">
        <f t="shared" si="4"/>
        <v/>
      </c>
      <c r="N12" s="739">
        <f>SUM(N13:N15)</f>
        <v>0</v>
      </c>
      <c r="O12" s="22" t="str">
        <f t="shared" si="4"/>
        <v/>
      </c>
      <c r="P12" s="739">
        <f>SUM(P13:P15)</f>
        <v>0</v>
      </c>
      <c r="Q12" s="22" t="str">
        <f t="shared" si="4"/>
        <v/>
      </c>
    </row>
    <row r="13" spans="1:17" ht="18" customHeight="1">
      <c r="A13" s="1175" t="s">
        <v>128</v>
      </c>
      <c r="B13" s="1176"/>
      <c r="C13" s="735">
        <f>SUM(C14:C19)</f>
        <v>0</v>
      </c>
      <c r="D13" s="22" t="str">
        <f t="shared" si="0"/>
        <v/>
      </c>
      <c r="E13" s="735">
        <f>SUM(E14:E19)</f>
        <v>0</v>
      </c>
      <c r="F13" s="22" t="str">
        <f t="shared" si="0"/>
        <v/>
      </c>
      <c r="G13" s="735">
        <f>SUM(G14:G19)</f>
        <v>0</v>
      </c>
      <c r="H13" s="22" t="str">
        <f t="shared" ref="H13" si="9">IF(ISERROR(G13/G$7),"",(G13/G$7))</f>
        <v/>
      </c>
      <c r="J13" s="33"/>
      <c r="K13" s="10" t="s">
        <v>31</v>
      </c>
      <c r="L13" s="736"/>
      <c r="M13" s="24" t="str">
        <f t="shared" si="4"/>
        <v/>
      </c>
      <c r="N13" s="736"/>
      <c r="O13" s="24" t="str">
        <f t="shared" si="4"/>
        <v/>
      </c>
      <c r="P13" s="736"/>
      <c r="Q13" s="24" t="str">
        <f t="shared" si="4"/>
        <v/>
      </c>
    </row>
    <row r="14" spans="1:17" ht="18" customHeight="1">
      <c r="A14" s="42"/>
      <c r="B14" s="23" t="s">
        <v>30</v>
      </c>
      <c r="C14" s="736"/>
      <c r="D14" s="24" t="str">
        <f t="shared" si="0"/>
        <v/>
      </c>
      <c r="E14" s="736"/>
      <c r="F14" s="24" t="str">
        <f t="shared" si="0"/>
        <v/>
      </c>
      <c r="G14" s="736"/>
      <c r="H14" s="24" t="str">
        <f t="shared" ref="H14" si="10">IF(ISERROR(G14/G$7),"",(G14/G$7))</f>
        <v/>
      </c>
      <c r="J14" s="33"/>
      <c r="K14" s="12" t="s">
        <v>284</v>
      </c>
      <c r="L14" s="740"/>
      <c r="M14" s="26" t="str">
        <f t="shared" si="4"/>
        <v/>
      </c>
      <c r="N14" s="740"/>
      <c r="O14" s="26" t="str">
        <f t="shared" si="4"/>
        <v/>
      </c>
      <c r="P14" s="740"/>
      <c r="Q14" s="26" t="str">
        <f t="shared" si="4"/>
        <v/>
      </c>
    </row>
    <row r="15" spans="1:17" ht="18" customHeight="1">
      <c r="A15" s="42"/>
      <c r="B15" s="25" t="s">
        <v>29</v>
      </c>
      <c r="C15" s="740"/>
      <c r="D15" s="26" t="str">
        <f t="shared" si="0"/>
        <v/>
      </c>
      <c r="E15" s="740"/>
      <c r="F15" s="26" t="str">
        <f t="shared" si="0"/>
        <v/>
      </c>
      <c r="G15" s="740"/>
      <c r="H15" s="26" t="str">
        <f t="shared" ref="H15" si="11">IF(ISERROR(G15/G$7),"",(G15/G$7))</f>
        <v/>
      </c>
      <c r="J15" s="34"/>
      <c r="K15" s="11" t="s">
        <v>12</v>
      </c>
      <c r="L15" s="738"/>
      <c r="M15" s="28" t="str">
        <f t="shared" si="4"/>
        <v/>
      </c>
      <c r="N15" s="738"/>
      <c r="O15" s="28" t="str">
        <f t="shared" si="4"/>
        <v/>
      </c>
      <c r="P15" s="738"/>
      <c r="Q15" s="28" t="str">
        <f t="shared" si="4"/>
        <v/>
      </c>
    </row>
    <row r="16" spans="1:17" ht="18" customHeight="1">
      <c r="A16" s="42"/>
      <c r="B16" s="27" t="s">
        <v>183</v>
      </c>
      <c r="C16" s="740"/>
      <c r="D16" s="26" t="str">
        <f>IF(ISERROR(C16/C$7),"",(C16/C$7))</f>
        <v/>
      </c>
      <c r="E16" s="740"/>
      <c r="F16" s="26" t="str">
        <f t="shared" si="0"/>
        <v/>
      </c>
      <c r="G16" s="740"/>
      <c r="H16" s="26" t="str">
        <f t="shared" ref="H16" si="12">IF(ISERROR(G16/G$7),"",(G16/G$7))</f>
        <v/>
      </c>
      <c r="J16" s="1188" t="s">
        <v>269</v>
      </c>
      <c r="K16" s="1180"/>
      <c r="L16" s="743">
        <f>L7+L11+L12</f>
        <v>0</v>
      </c>
      <c r="M16" s="22" t="str">
        <f t="shared" si="4"/>
        <v/>
      </c>
      <c r="N16" s="754">
        <f t="shared" ref="N16" si="13">N7+N11+N12</f>
        <v>0</v>
      </c>
      <c r="O16" s="22" t="str">
        <f t="shared" si="4"/>
        <v/>
      </c>
      <c r="P16" s="754">
        <f t="shared" ref="P16" si="14">P7+P11+P12</f>
        <v>0</v>
      </c>
      <c r="Q16" s="22" t="str">
        <f t="shared" si="4"/>
        <v/>
      </c>
    </row>
    <row r="17" spans="1:17" ht="18" customHeight="1">
      <c r="A17" s="42"/>
      <c r="B17" s="25" t="s">
        <v>31</v>
      </c>
      <c r="C17" s="740"/>
      <c r="D17" s="26" t="str">
        <f t="shared" si="0"/>
        <v/>
      </c>
      <c r="E17" s="740"/>
      <c r="F17" s="26" t="str">
        <f t="shared" si="0"/>
        <v/>
      </c>
      <c r="G17" s="740"/>
      <c r="H17" s="26" t="str">
        <f t="shared" ref="H17" si="15">IF(ISERROR(G17/G$7),"",(G17/G$7))</f>
        <v/>
      </c>
      <c r="J17" s="147"/>
      <c r="K17" s="148" t="s">
        <v>270</v>
      </c>
      <c r="L17" s="752"/>
      <c r="M17" s="24" t="str">
        <f t="shared" si="4"/>
        <v/>
      </c>
      <c r="N17" s="755"/>
      <c r="O17" s="24" t="str">
        <f t="shared" si="4"/>
        <v/>
      </c>
      <c r="P17" s="755"/>
      <c r="Q17" s="24" t="str">
        <f t="shared" si="4"/>
        <v/>
      </c>
    </row>
    <row r="18" spans="1:17" ht="18" customHeight="1">
      <c r="A18" s="42"/>
      <c r="B18" s="25" t="s">
        <v>184</v>
      </c>
      <c r="C18" s="740"/>
      <c r="D18" s="26" t="str">
        <f t="shared" si="0"/>
        <v/>
      </c>
      <c r="E18" s="740"/>
      <c r="F18" s="26" t="str">
        <f t="shared" si="0"/>
        <v/>
      </c>
      <c r="G18" s="740"/>
      <c r="H18" s="26" t="str">
        <f t="shared" ref="H18" si="16">IF(ISERROR(G18/G$7),"",(G18/G$7))</f>
        <v/>
      </c>
      <c r="J18" s="149"/>
      <c r="K18" s="150" t="s">
        <v>271</v>
      </c>
      <c r="L18" s="753"/>
      <c r="M18" s="28" t="str">
        <f>IF(ISERROR(L18/C$7),"",(L18/C$7))</f>
        <v/>
      </c>
      <c r="N18" s="756"/>
      <c r="O18" s="28" t="str">
        <f t="shared" si="4"/>
        <v/>
      </c>
      <c r="P18" s="756"/>
      <c r="Q18" s="28" t="str">
        <f t="shared" si="4"/>
        <v/>
      </c>
    </row>
    <row r="19" spans="1:17" ht="18" customHeight="1">
      <c r="A19" s="43"/>
      <c r="B19" s="179" t="s">
        <v>83</v>
      </c>
      <c r="C19" s="738"/>
      <c r="D19" s="28" t="str">
        <f t="shared" si="0"/>
        <v/>
      </c>
      <c r="E19" s="738"/>
      <c r="F19" s="28" t="str">
        <f t="shared" si="0"/>
        <v/>
      </c>
      <c r="G19" s="738"/>
      <c r="H19" s="28" t="str">
        <f t="shared" ref="H19" si="17">IF(ISERROR(G19/G$7),"",(G19/G$7))</f>
        <v/>
      </c>
      <c r="J19" s="1188" t="s">
        <v>272</v>
      </c>
      <c r="K19" s="1180"/>
      <c r="L19" s="743">
        <f>L16+L17-L18</f>
        <v>0</v>
      </c>
      <c r="M19" s="22" t="str">
        <f t="shared" si="4"/>
        <v/>
      </c>
      <c r="N19" s="754">
        <f t="shared" ref="N19" si="18">N16+N17-N18</f>
        <v>0</v>
      </c>
      <c r="O19" s="22" t="str">
        <f t="shared" si="4"/>
        <v/>
      </c>
      <c r="P19" s="754">
        <f t="shared" ref="P19" si="19">P16+P17-P18</f>
        <v>0</v>
      </c>
      <c r="Q19" s="22" t="str">
        <f t="shared" si="4"/>
        <v/>
      </c>
    </row>
    <row r="20" spans="1:17" ht="18" customHeight="1">
      <c r="A20" s="1169" t="s">
        <v>156</v>
      </c>
      <c r="B20" s="1170"/>
      <c r="C20" s="735">
        <f>C12-C13</f>
        <v>0</v>
      </c>
      <c r="D20" s="22" t="str">
        <f t="shared" si="0"/>
        <v/>
      </c>
      <c r="E20" s="735">
        <f>E12-E13</f>
        <v>0</v>
      </c>
      <c r="F20" s="22" t="str">
        <f t="shared" si="0"/>
        <v/>
      </c>
      <c r="G20" s="735">
        <f>G12-G13</f>
        <v>0</v>
      </c>
      <c r="H20" s="22" t="str">
        <f t="shared" ref="H20" si="20">IF(ISERROR(G20/G$7),"",(G20/G$7))</f>
        <v/>
      </c>
    </row>
    <row r="21" spans="1:17" ht="18" customHeight="1">
      <c r="A21" s="1183" t="s">
        <v>171</v>
      </c>
      <c r="B21" s="127" t="s">
        <v>172</v>
      </c>
      <c r="C21" s="741"/>
      <c r="D21" s="26" t="str">
        <f t="shared" si="0"/>
        <v/>
      </c>
      <c r="E21" s="740"/>
      <c r="F21" s="26" t="str">
        <f t="shared" si="0"/>
        <v/>
      </c>
      <c r="G21" s="740"/>
      <c r="H21" s="26" t="str">
        <f t="shared" ref="H21" si="21">IF(ISERROR(G21/G$7),"",(G21/G$7))</f>
        <v/>
      </c>
      <c r="J21" s="8" t="s">
        <v>136</v>
      </c>
      <c r="K21" s="9"/>
      <c r="L21" s="13"/>
      <c r="M21" s="14"/>
      <c r="O21" s="14"/>
      <c r="Q21" s="18" t="s">
        <v>55</v>
      </c>
    </row>
    <row r="22" spans="1:17" ht="18" customHeight="1">
      <c r="A22" s="1184"/>
      <c r="B22" s="133" t="s">
        <v>166</v>
      </c>
      <c r="C22" s="738"/>
      <c r="D22" s="28" t="str">
        <f t="shared" si="0"/>
        <v/>
      </c>
      <c r="E22" s="748"/>
      <c r="F22" s="28" t="str">
        <f t="shared" si="0"/>
        <v/>
      </c>
      <c r="G22" s="748"/>
      <c r="H22" s="28" t="str">
        <f t="shared" ref="H22" si="22">IF(ISERROR(G22/G$7),"",(G22/G$7))</f>
        <v/>
      </c>
      <c r="K22" s="9"/>
      <c r="L22" s="1179">
        <f>C5</f>
        <v>0</v>
      </c>
      <c r="M22" s="1180"/>
      <c r="N22" s="1179">
        <f>E5</f>
        <v>0</v>
      </c>
      <c r="O22" s="1180"/>
      <c r="P22" s="1179">
        <f>G5</f>
        <v>0</v>
      </c>
      <c r="Q22" s="1180"/>
    </row>
    <row r="23" spans="1:17" ht="18" customHeight="1">
      <c r="A23" s="1184"/>
      <c r="B23" s="127" t="s">
        <v>60</v>
      </c>
      <c r="C23" s="741"/>
      <c r="D23" s="128" t="str">
        <f t="shared" si="0"/>
        <v/>
      </c>
      <c r="E23" s="741"/>
      <c r="F23" s="128" t="str">
        <f t="shared" si="0"/>
        <v/>
      </c>
      <c r="G23" s="741"/>
      <c r="H23" s="128" t="str">
        <f t="shared" ref="H23" si="23">IF(ISERROR(G23/G$7),"",(G23/G$7))</f>
        <v/>
      </c>
      <c r="J23" s="1165" t="s">
        <v>61</v>
      </c>
      <c r="K23" s="1166"/>
      <c r="L23" s="178" t="s">
        <v>32</v>
      </c>
      <c r="M23" s="178" t="s">
        <v>44</v>
      </c>
      <c r="N23" s="178" t="s">
        <v>32</v>
      </c>
      <c r="O23" s="178" t="s">
        <v>44</v>
      </c>
      <c r="P23" s="178" t="s">
        <v>32</v>
      </c>
      <c r="Q23" s="178" t="s">
        <v>44</v>
      </c>
    </row>
    <row r="24" spans="1:17" ht="18" customHeight="1">
      <c r="A24" s="1184"/>
      <c r="B24" s="127" t="s">
        <v>157</v>
      </c>
      <c r="C24" s="741"/>
      <c r="D24" s="26" t="str">
        <f t="shared" si="0"/>
        <v/>
      </c>
      <c r="E24" s="740"/>
      <c r="F24" s="26" t="str">
        <f t="shared" si="0"/>
        <v/>
      </c>
      <c r="G24" s="740"/>
      <c r="H24" s="26" t="str">
        <f t="shared" ref="H24" si="24">IF(ISERROR(G24/G$7),"",(G24/G$7))</f>
        <v/>
      </c>
      <c r="J24" s="32" t="s">
        <v>42</v>
      </c>
      <c r="K24" s="35"/>
      <c r="L24" s="739">
        <f>SUM(L25:L30)</f>
        <v>0</v>
      </c>
      <c r="M24" s="22" t="str">
        <f>IF(ISERROR(L24/L$24),"",(L24/L$24))</f>
        <v/>
      </c>
      <c r="N24" s="739">
        <f>SUM(N25:N30)</f>
        <v>0</v>
      </c>
      <c r="O24" s="22" t="str">
        <f>IF(ISERROR(N24/N$24),"",(N24/N$24))</f>
        <v/>
      </c>
      <c r="P24" s="739">
        <f>SUM(P25:P30)</f>
        <v>0</v>
      </c>
      <c r="Q24" s="22" t="str">
        <f>IF(ISERROR(P24/P$24),"",(P24/P$24))</f>
        <v/>
      </c>
    </row>
    <row r="25" spans="1:17" ht="18" customHeight="1">
      <c r="A25" s="1185"/>
      <c r="B25" s="133" t="s">
        <v>167</v>
      </c>
      <c r="C25" s="738"/>
      <c r="D25" s="28" t="str">
        <f t="shared" si="0"/>
        <v/>
      </c>
      <c r="E25" s="738"/>
      <c r="F25" s="28" t="str">
        <f t="shared" si="0"/>
        <v/>
      </c>
      <c r="G25" s="738"/>
      <c r="H25" s="28" t="str">
        <f t="shared" ref="H25" si="25">IF(ISERROR(G25/G$7),"",(G25/G$7))</f>
        <v/>
      </c>
      <c r="J25" s="33"/>
      <c r="K25" s="10" t="s">
        <v>24</v>
      </c>
      <c r="L25" s="736"/>
      <c r="M25" s="24" t="str">
        <f t="shared" ref="M25:O30" si="26">IF(ISERROR(L25/L$24),"",(L25/L$24))</f>
        <v/>
      </c>
      <c r="N25" s="736"/>
      <c r="O25" s="24" t="str">
        <f t="shared" si="26"/>
        <v/>
      </c>
      <c r="P25" s="736"/>
      <c r="Q25" s="24" t="str">
        <f t="shared" ref="Q25" si="27">IF(ISERROR(P25/P$24),"",(P25/P$24))</f>
        <v/>
      </c>
    </row>
    <row r="26" spans="1:17" s="3" customFormat="1" ht="18" customHeight="1">
      <c r="A26" s="1169" t="s">
        <v>134</v>
      </c>
      <c r="B26" s="1170"/>
      <c r="C26" s="735">
        <f>C20-C23+C21-C24+C22-C25</f>
        <v>0</v>
      </c>
      <c r="D26" s="22" t="str">
        <f t="shared" si="0"/>
        <v/>
      </c>
      <c r="E26" s="735">
        <f>E20-E23+E21-E24+E22-E25</f>
        <v>0</v>
      </c>
      <c r="F26" s="22" t="str">
        <f t="shared" si="0"/>
        <v/>
      </c>
      <c r="G26" s="735">
        <f>G20-G23+G21-G24+G22-G25</f>
        <v>0</v>
      </c>
      <c r="H26" s="22" t="str">
        <f t="shared" ref="H26" si="28">IF(ISERROR(G26/G$7),"",(G26/G$7))</f>
        <v/>
      </c>
      <c r="J26" s="33"/>
      <c r="K26" s="12" t="s">
        <v>56</v>
      </c>
      <c r="L26" s="740"/>
      <c r="M26" s="26" t="str">
        <f t="shared" si="26"/>
        <v/>
      </c>
      <c r="N26" s="740"/>
      <c r="O26" s="26" t="str">
        <f t="shared" si="26"/>
        <v/>
      </c>
      <c r="P26" s="740"/>
      <c r="Q26" s="26" t="str">
        <f t="shared" ref="Q26" si="29">IF(ISERROR(P26/P$24),"",(P26/P$24))</f>
        <v/>
      </c>
    </row>
    <row r="27" spans="1:17" ht="18" customHeight="1">
      <c r="A27" s="1186" t="s">
        <v>158</v>
      </c>
      <c r="B27" s="130" t="s">
        <v>161</v>
      </c>
      <c r="C27" s="736"/>
      <c r="D27" s="24" t="str">
        <f t="shared" si="0"/>
        <v/>
      </c>
      <c r="E27" s="736"/>
      <c r="F27" s="24" t="str">
        <f t="shared" si="0"/>
        <v/>
      </c>
      <c r="G27" s="736"/>
      <c r="H27" s="24" t="str">
        <f t="shared" ref="H27" si="30">IF(ISERROR(G27/G$7),"",(G27/G$7))</f>
        <v/>
      </c>
      <c r="J27" s="33"/>
      <c r="K27" s="12" t="s">
        <v>23</v>
      </c>
      <c r="L27" s="740"/>
      <c r="M27" s="26" t="str">
        <f t="shared" si="26"/>
        <v/>
      </c>
      <c r="N27" s="740"/>
      <c r="O27" s="26" t="str">
        <f t="shared" si="26"/>
        <v/>
      </c>
      <c r="P27" s="740"/>
      <c r="Q27" s="26" t="str">
        <f t="shared" ref="Q27" si="31">IF(ISERROR(P27/P$24),"",(P27/P$24))</f>
        <v/>
      </c>
    </row>
    <row r="28" spans="1:17" ht="18" customHeight="1">
      <c r="A28" s="1187"/>
      <c r="B28" s="131" t="s">
        <v>162</v>
      </c>
      <c r="C28" s="742"/>
      <c r="D28" s="41" t="str">
        <f t="shared" si="0"/>
        <v/>
      </c>
      <c r="E28" s="749"/>
      <c r="F28" s="41" t="str">
        <f t="shared" si="0"/>
        <v/>
      </c>
      <c r="G28" s="749"/>
      <c r="H28" s="41" t="str">
        <f t="shared" ref="H28" si="32">IF(ISERROR(G28/G$7),"",(G28/G$7))</f>
        <v/>
      </c>
      <c r="J28" s="33"/>
      <c r="K28" s="12" t="s">
        <v>37</v>
      </c>
      <c r="L28" s="740"/>
      <c r="M28" s="26" t="str">
        <f t="shared" si="26"/>
        <v/>
      </c>
      <c r="N28" s="740"/>
      <c r="O28" s="26" t="str">
        <f t="shared" si="26"/>
        <v/>
      </c>
      <c r="P28" s="740"/>
      <c r="Q28" s="26" t="str">
        <f t="shared" ref="Q28" si="33">IF(ISERROR(P28/P$24),"",(P28/P$24))</f>
        <v/>
      </c>
    </row>
    <row r="29" spans="1:17" ht="18" customHeight="1">
      <c r="A29" s="1169" t="s">
        <v>160</v>
      </c>
      <c r="B29" s="1170"/>
      <c r="C29" s="743">
        <f>C26+C27-C28</f>
        <v>0</v>
      </c>
      <c r="D29" s="22" t="str">
        <f t="shared" si="0"/>
        <v/>
      </c>
      <c r="E29" s="743">
        <f>E26+E27-E28</f>
        <v>0</v>
      </c>
      <c r="F29" s="22" t="str">
        <f t="shared" si="0"/>
        <v/>
      </c>
      <c r="G29" s="743">
        <f>G26+G27-G28</f>
        <v>0</v>
      </c>
      <c r="H29" s="22" t="str">
        <f t="shared" ref="H29" si="34">IF(ISERROR(G29/G$7),"",(G29/G$7))</f>
        <v/>
      </c>
      <c r="J29" s="33"/>
      <c r="K29" s="12" t="s">
        <v>282</v>
      </c>
      <c r="L29" s="740"/>
      <c r="M29" s="26" t="str">
        <f t="shared" si="26"/>
        <v/>
      </c>
      <c r="N29" s="740"/>
      <c r="O29" s="26" t="str">
        <f t="shared" si="26"/>
        <v/>
      </c>
      <c r="P29" s="740"/>
      <c r="Q29" s="26" t="str">
        <f t="shared" ref="Q29" si="35">IF(ISERROR(P29/P$24),"",(P29/P$24))</f>
        <v/>
      </c>
    </row>
    <row r="30" spans="1:17" ht="18" customHeight="1">
      <c r="A30" s="132"/>
      <c r="B30" s="180" t="s">
        <v>168</v>
      </c>
      <c r="C30" s="744"/>
      <c r="D30" s="22" t="str">
        <f t="shared" si="0"/>
        <v/>
      </c>
      <c r="E30" s="744"/>
      <c r="F30" s="22" t="str">
        <f t="shared" si="0"/>
        <v/>
      </c>
      <c r="G30" s="744"/>
      <c r="H30" s="22" t="str">
        <f t="shared" ref="H30" si="36">IF(ISERROR(G30/G$7),"",(G30/G$7))</f>
        <v/>
      </c>
      <c r="J30" s="33"/>
      <c r="K30" s="40" t="s">
        <v>38</v>
      </c>
      <c r="L30" s="749"/>
      <c r="M30" s="41" t="str">
        <f t="shared" si="26"/>
        <v/>
      </c>
      <c r="N30" s="749"/>
      <c r="O30" s="41" t="str">
        <f t="shared" si="26"/>
        <v/>
      </c>
      <c r="P30" s="749"/>
      <c r="Q30" s="41" t="str">
        <f t="shared" ref="Q30" si="37">IF(ISERROR(P30/P$24),"",(P30/P$24))</f>
        <v/>
      </c>
    </row>
    <row r="31" spans="1:17" ht="18" customHeight="1">
      <c r="A31" s="1169" t="s">
        <v>163</v>
      </c>
      <c r="B31" s="1170"/>
      <c r="C31" s="743">
        <f>C29-C30</f>
        <v>0</v>
      </c>
      <c r="D31" s="22" t="str">
        <f t="shared" si="0"/>
        <v/>
      </c>
      <c r="E31" s="743">
        <f>E29-E30</f>
        <v>0</v>
      </c>
      <c r="F31" s="22" t="str">
        <f t="shared" si="0"/>
        <v/>
      </c>
      <c r="G31" s="743">
        <f>G29-G30</f>
        <v>0</v>
      </c>
      <c r="H31" s="22" t="str">
        <f t="shared" ref="H31" si="38">IF(ISERROR(G31/G$7),"",(G31/G$7))</f>
        <v/>
      </c>
      <c r="J31" s="36" t="s">
        <v>43</v>
      </c>
      <c r="K31" s="35"/>
      <c r="L31" s="739">
        <f>SUM(L32:L37)</f>
        <v>0</v>
      </c>
      <c r="M31" s="22" t="str">
        <f>IF(ISERROR(L31/L$31),"",(L31/L$31))</f>
        <v/>
      </c>
      <c r="N31" s="739">
        <f>SUM(N32:N37)</f>
        <v>0</v>
      </c>
      <c r="O31" s="22" t="str">
        <f>IF(ISERROR(N31/N$31),"",(N31/N$31))</f>
        <v/>
      </c>
      <c r="P31" s="739">
        <f>SUM(P32:P37)</f>
        <v>0</v>
      </c>
      <c r="Q31" s="22" t="str">
        <f>IF(ISERROR(P31/P$31),"",(P31/P$31))</f>
        <v/>
      </c>
    </row>
    <row r="32" spans="1:17" ht="18" customHeight="1">
      <c r="A32" s="129"/>
      <c r="B32" s="177"/>
      <c r="C32" s="745"/>
      <c r="D32" s="31"/>
      <c r="E32" s="745"/>
      <c r="F32" s="31"/>
      <c r="G32" s="745"/>
      <c r="H32" s="31"/>
      <c r="J32" s="33"/>
      <c r="K32" s="10" t="s">
        <v>57</v>
      </c>
      <c r="L32" s="736"/>
      <c r="M32" s="24" t="str">
        <f t="shared" ref="M32:O37" si="39">IF(ISERROR(L32/L$31),"",(L32/L$31))</f>
        <v/>
      </c>
      <c r="N32" s="736"/>
      <c r="O32" s="24" t="str">
        <f t="shared" si="39"/>
        <v/>
      </c>
      <c r="P32" s="736"/>
      <c r="Q32" s="24" t="str">
        <f t="shared" ref="Q32" si="40">IF(ISERROR(P32/P$31),"",(P32/P$31))</f>
        <v/>
      </c>
    </row>
    <row r="33" spans="1:17" ht="18" customHeight="1">
      <c r="A33" s="1183" t="s">
        <v>246</v>
      </c>
      <c r="B33" s="134" t="s">
        <v>185</v>
      </c>
      <c r="C33" s="736"/>
      <c r="D33" s="29" t="s">
        <v>34</v>
      </c>
      <c r="E33" s="750"/>
      <c r="F33" s="29" t="s">
        <v>35</v>
      </c>
      <c r="G33" s="750"/>
      <c r="H33" s="29" t="s">
        <v>35</v>
      </c>
      <c r="J33" s="33"/>
      <c r="K33" s="12" t="s">
        <v>77</v>
      </c>
      <c r="L33" s="740"/>
      <c r="M33" s="26" t="str">
        <f t="shared" si="39"/>
        <v/>
      </c>
      <c r="N33" s="740"/>
      <c r="O33" s="26" t="str">
        <f t="shared" si="39"/>
        <v/>
      </c>
      <c r="P33" s="740"/>
      <c r="Q33" s="26" t="str">
        <f t="shared" ref="Q33" si="41">IF(ISERROR(P33/P$31),"",(P33/P$31))</f>
        <v/>
      </c>
    </row>
    <row r="34" spans="1:17" ht="18" customHeight="1">
      <c r="A34" s="1185"/>
      <c r="B34" s="133" t="s">
        <v>187</v>
      </c>
      <c r="C34" s="738"/>
      <c r="D34" s="30" t="s">
        <v>35</v>
      </c>
      <c r="E34" s="748"/>
      <c r="F34" s="30" t="s">
        <v>35</v>
      </c>
      <c r="G34" s="748"/>
      <c r="H34" s="30" t="s">
        <v>35</v>
      </c>
      <c r="J34" s="33"/>
      <c r="K34" s="12" t="s">
        <v>39</v>
      </c>
      <c r="L34" s="740"/>
      <c r="M34" s="26" t="str">
        <f t="shared" si="39"/>
        <v/>
      </c>
      <c r="N34" s="740"/>
      <c r="O34" s="26" t="str">
        <f t="shared" si="39"/>
        <v/>
      </c>
      <c r="P34" s="740"/>
      <c r="Q34" s="26" t="str">
        <f t="shared" ref="Q34" si="42">IF(ISERROR(P34/P$31),"",(P34/P$31))</f>
        <v/>
      </c>
    </row>
    <row r="35" spans="1:17" ht="18" customHeight="1">
      <c r="A35" s="1169" t="s">
        <v>36</v>
      </c>
      <c r="B35" s="1170"/>
      <c r="C35" s="739">
        <f>C26+C33+C34</f>
        <v>0</v>
      </c>
      <c r="D35" s="178" t="s">
        <v>35</v>
      </c>
      <c r="E35" s="739">
        <f>E26+E33+E34</f>
        <v>0</v>
      </c>
      <c r="F35" s="178" t="s">
        <v>18</v>
      </c>
      <c r="G35" s="739">
        <f>G26+G33+G34</f>
        <v>0</v>
      </c>
      <c r="H35" s="178" t="s">
        <v>18</v>
      </c>
      <c r="J35" s="33"/>
      <c r="K35" s="12" t="s">
        <v>76</v>
      </c>
      <c r="L35" s="740"/>
      <c r="M35" s="26" t="str">
        <f t="shared" si="39"/>
        <v/>
      </c>
      <c r="N35" s="740"/>
      <c r="O35" s="26" t="str">
        <f t="shared" si="39"/>
        <v/>
      </c>
      <c r="P35" s="740"/>
      <c r="Q35" s="26" t="str">
        <f t="shared" ref="Q35" si="43">IF(ISERROR(P35/P$31),"",(P35/P$31))</f>
        <v/>
      </c>
    </row>
    <row r="36" spans="1:17" ht="18" customHeight="1">
      <c r="A36" s="176" t="s">
        <v>181</v>
      </c>
      <c r="B36" s="133" t="s">
        <v>186</v>
      </c>
      <c r="C36" s="738"/>
      <c r="D36" s="30" t="s">
        <v>35</v>
      </c>
      <c r="E36" s="748"/>
      <c r="F36" s="30" t="s">
        <v>35</v>
      </c>
      <c r="G36" s="748"/>
      <c r="H36" s="30" t="s">
        <v>35</v>
      </c>
      <c r="J36" s="33"/>
      <c r="K36" s="12" t="s">
        <v>40</v>
      </c>
      <c r="L36" s="740"/>
      <c r="M36" s="26" t="str">
        <f t="shared" si="39"/>
        <v/>
      </c>
      <c r="N36" s="740"/>
      <c r="O36" s="26" t="str">
        <f t="shared" si="39"/>
        <v/>
      </c>
      <c r="P36" s="740"/>
      <c r="Q36" s="26" t="str">
        <f t="shared" ref="Q36" si="44">IF(ISERROR(P36/P$31),"",(P36/P$31))</f>
        <v/>
      </c>
    </row>
    <row r="37" spans="1:17" ht="18" customHeight="1">
      <c r="A37" s="1169" t="s">
        <v>285</v>
      </c>
      <c r="B37" s="1170"/>
      <c r="C37" s="739">
        <f>C35-C36+C16+C18+L14</f>
        <v>0</v>
      </c>
      <c r="D37" s="178" t="s">
        <v>35</v>
      </c>
      <c r="E37" s="739">
        <f>E35-E36+E16+E18+N14</f>
        <v>0</v>
      </c>
      <c r="F37" s="178" t="s">
        <v>18</v>
      </c>
      <c r="G37" s="739">
        <f>G35-G36+G16+G18+P14</f>
        <v>0</v>
      </c>
      <c r="H37" s="178" t="s">
        <v>18</v>
      </c>
      <c r="J37" s="34"/>
      <c r="K37" s="11" t="s">
        <v>41</v>
      </c>
      <c r="L37" s="738"/>
      <c r="M37" s="28" t="str">
        <f t="shared" si="39"/>
        <v/>
      </c>
      <c r="N37" s="738"/>
      <c r="O37" s="28" t="str">
        <f t="shared" si="39"/>
        <v/>
      </c>
      <c r="P37" s="738"/>
      <c r="Q37" s="28" t="str">
        <f t="shared" ref="Q37" si="45">IF(ISERROR(P37/P$31),"",(P37/P$31))</f>
        <v/>
      </c>
    </row>
    <row r="38" spans="1:17" ht="18" customHeight="1">
      <c r="C38" s="746"/>
      <c r="E38" s="9"/>
      <c r="G38" s="9"/>
      <c r="J38"/>
      <c r="L38" s="757"/>
      <c r="N38" s="757"/>
      <c r="P38" s="757"/>
    </row>
    <row r="39" spans="1:17" ht="18" customHeight="1">
      <c r="A39" s="1181" t="s">
        <v>245</v>
      </c>
      <c r="B39" s="1182"/>
      <c r="C39" s="747" t="str">
        <f>IF(ISERROR((L33+L35)/C37),"",((L33+L35)/C37))</f>
        <v/>
      </c>
      <c r="D39" s="178" t="s">
        <v>244</v>
      </c>
      <c r="E39" s="747" t="str">
        <f>IF(ISERROR((N33+N35)/E37),"",((N33+N35)/E37))</f>
        <v/>
      </c>
      <c r="F39" s="178" t="s">
        <v>244</v>
      </c>
      <c r="G39" s="747" t="str">
        <f>IF(ISERROR((P33+P35)/G37),"",((P33+P35)/G37))</f>
        <v/>
      </c>
      <c r="H39" s="178" t="s">
        <v>244</v>
      </c>
      <c r="J39" s="1177" t="s">
        <v>93</v>
      </c>
      <c r="K39" s="143" t="s">
        <v>48</v>
      </c>
      <c r="L39" s="734"/>
      <c r="M39" s="178" t="s">
        <v>34</v>
      </c>
      <c r="N39" s="734"/>
      <c r="O39" s="178" t="s">
        <v>34</v>
      </c>
      <c r="P39" s="734"/>
      <c r="Q39" s="178" t="s">
        <v>34</v>
      </c>
    </row>
    <row r="40" spans="1:17" ht="18" customHeight="1">
      <c r="J40" s="1178"/>
      <c r="K40" s="143" t="s">
        <v>92</v>
      </c>
      <c r="L40" s="734"/>
      <c r="M40" s="178" t="s">
        <v>34</v>
      </c>
      <c r="N40" s="734"/>
      <c r="O40" s="178" t="s">
        <v>34</v>
      </c>
      <c r="P40" s="734"/>
      <c r="Q40" s="178" t="s">
        <v>34</v>
      </c>
    </row>
  </sheetData>
  <sheetProtection algorithmName="SHA-512" hashValue="95QdyXx04wZ2Y3Lyla9H2cixMwfDeeaP6QJFtI2wwUiWZ8Zw0T6FU77c+0wXpMeb+O6bGsB0z8gj7WX9rEvQkQ==" saltValue="OdAq+dCoMsAHyQYO+zptew==" spinCount="100000" sheet="1" objects="1" scenarios="1" selectLockedCells="1"/>
  <mergeCells count="28">
    <mergeCell ref="L5:M5"/>
    <mergeCell ref="N5:O5"/>
    <mergeCell ref="P5:Q5"/>
    <mergeCell ref="J16:K16"/>
    <mergeCell ref="J19:K19"/>
    <mergeCell ref="J39:J40"/>
    <mergeCell ref="L22:M22"/>
    <mergeCell ref="N22:O22"/>
    <mergeCell ref="P22:Q22"/>
    <mergeCell ref="A35:B35"/>
    <mergeCell ref="A39:B39"/>
    <mergeCell ref="A21:A25"/>
    <mergeCell ref="A37:B37"/>
    <mergeCell ref="A26:B26"/>
    <mergeCell ref="A33:A34"/>
    <mergeCell ref="A27:A28"/>
    <mergeCell ref="A29:B29"/>
    <mergeCell ref="A31:B31"/>
    <mergeCell ref="E5:F5"/>
    <mergeCell ref="J23:K23"/>
    <mergeCell ref="G5:H5"/>
    <mergeCell ref="A12:B12"/>
    <mergeCell ref="A20:B20"/>
    <mergeCell ref="C5:D5"/>
    <mergeCell ref="A7:B7"/>
    <mergeCell ref="A8:B8"/>
    <mergeCell ref="A13:B13"/>
    <mergeCell ref="A6:B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目次</vt:lpstr>
      <vt:lpstr>①事業者概要シート</vt:lpstr>
      <vt:lpstr>②事業環境の棚卸しシート</vt:lpstr>
      <vt:lpstr>③目標＆構想整理メモ</vt:lpstr>
      <vt:lpstr>④-1業種別IVシート（小売業）</vt:lpstr>
      <vt:lpstr>④-2業種別IVシート（製造業）</vt:lpstr>
      <vt:lpstr>④-3業種別IVシート（卸売業）</vt:lpstr>
      <vt:lpstr>④-4業種別IVシート（サービス業）</vt:lpstr>
      <vt:lpstr>⑤決算書入力シート</vt:lpstr>
      <vt:lpstr>⑥財務分析シート</vt:lpstr>
      <vt:lpstr>⑦課題解決による効果検証シート</vt:lpstr>
      <vt:lpstr>⑧目標売上・利益の検証シート</vt:lpstr>
      <vt:lpstr>⑨限界利益目標達成シミュレーション</vt:lpstr>
      <vt:lpstr>⑩事業計画書フォーマット</vt:lpstr>
      <vt:lpstr>⑪損益資金計画フォーマット</vt:lpstr>
      <vt:lpstr>①事業者概要シート!Print_Area</vt:lpstr>
      <vt:lpstr>②事業環境の棚卸しシート!Print_Area</vt:lpstr>
      <vt:lpstr>'③目標＆構想整理メモ'!Print_Area</vt:lpstr>
      <vt:lpstr>'④-1業種別IVシート（小売業）'!Print_Area</vt:lpstr>
      <vt:lpstr>'④-2業種別IVシート（製造業）'!Print_Area</vt:lpstr>
      <vt:lpstr>'④-3業種別IVシート（卸売業）'!Print_Area</vt:lpstr>
      <vt:lpstr>'④-4業種別IVシート（サービス業）'!Print_Area</vt:lpstr>
      <vt:lpstr>⑤決算書入力シート!Print_Area</vt:lpstr>
      <vt:lpstr>⑥財務分析シート!Print_Area</vt:lpstr>
      <vt:lpstr>⑦課題解決による効果検証シート!Print_Area</vt:lpstr>
      <vt:lpstr>⑧目標売上・利益の検証シート!Print_Area</vt:lpstr>
      <vt:lpstr>⑨限界利益目標達成シミュレーション!Print_Area</vt:lpstr>
      <vt:lpstr>⑩事業計画書フォーマット!Print_Area</vt:lpstr>
      <vt:lpstr>⑪損益資金計画フォーマット!Print_Area</vt:lpstr>
      <vt:lpstr>目次!Print_Area</vt:lpstr>
    </vt:vector>
  </TitlesOfParts>
  <Company>中小機構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中小機構　ハンズオン支援統括室　石亀一郎</dc:creator>
  <cp:lastModifiedBy>浜野 駿</cp:lastModifiedBy>
  <cp:lastPrinted>2015-05-21T06:09:03Z</cp:lastPrinted>
  <dcterms:created xsi:type="dcterms:W3CDTF">2014-08-21T04:04:16Z</dcterms:created>
  <dcterms:modified xsi:type="dcterms:W3CDTF">2016-02-16T02:20:10Z</dcterms:modified>
</cp:coreProperties>
</file>